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087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<sst xmlns="http://schemas.openxmlformats.org/spreadsheetml/2006/main" count="44" uniqueCount="43">
  <si>
    <t>RAWMEAL</t>
  </si>
  <si>
    <t>SiO2</t>
  </si>
  <si>
    <t>MIX %</t>
  </si>
  <si>
    <t>Al2O3</t>
  </si>
  <si>
    <t>Fe2O3</t>
  </si>
  <si>
    <t>CaO</t>
  </si>
  <si>
    <t>MgO</t>
  </si>
  <si>
    <t>K2O</t>
  </si>
  <si>
    <t>Na2O</t>
  </si>
  <si>
    <t>SO3</t>
  </si>
  <si>
    <t>L.O.I.</t>
  </si>
  <si>
    <t>TOTAL</t>
  </si>
  <si>
    <t>S.R.</t>
  </si>
  <si>
    <t>A.R.</t>
  </si>
  <si>
    <t>TARGETS</t>
  </si>
  <si>
    <t>LIMESTONE</t>
  </si>
  <si>
    <t>IRON ORE</t>
  </si>
  <si>
    <t xml:space="preserve">            - - - - - - - - -  RAWMIX DESIGN - - - - - - - - - </t>
  </si>
  <si>
    <t>L.S.F.</t>
  </si>
  <si>
    <r>
      <t xml:space="preserve">Cells with this colour contain formulas. </t>
    </r>
    <r>
      <rPr>
        <b/>
        <sz val="10"/>
        <color indexed="10"/>
        <rFont val="Arial"/>
        <family val="2"/>
      </rPr>
      <t>Do not change these cells !</t>
    </r>
  </si>
  <si>
    <t>COLOUR KEY</t>
  </si>
  <si>
    <t>COEFFICIENTS FOR MIX CALCULATION</t>
  </si>
  <si>
    <t>Silica Modulus</t>
  </si>
  <si>
    <t>Lime Saturation</t>
  </si>
  <si>
    <t>RM1</t>
  </si>
  <si>
    <t>RM2</t>
  </si>
  <si>
    <t>RM3</t>
  </si>
  <si>
    <t>Data may only be entered or changed in cells with this colour</t>
  </si>
  <si>
    <t>SHALE</t>
  </si>
  <si>
    <t>Raw material names may be changed and their chemical analyses entered into the green cells.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</si>
  <si>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</si>
  <si>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</si>
  <si>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</si>
  <si>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</si>
  <si>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</si>
  <si>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</si>
  <si>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</si>
  <si>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</si>
  <si>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</si>
  <si>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</si>
  <si>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</si>
  <si>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</si>
  <si>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DELTA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</si>
</sst>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0.000"/>
    <numFmt numFmtId="170" formatCode="0.0_)"/>
    <numFmt numFmtId="171" formatCode="0.00_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5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5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 quotePrefix="1">
      <alignment vertical="center"/>
      <protection/>
    </xf>
    <xf numFmtId="0" fontId="21" fillId="0" borderId="0" xfId="57" applyFont="1" applyBorder="1">
      <alignment/>
      <protection/>
    </xf>
    <xf numFmtId="0" fontId="23" fillId="0" borderId="0" xfId="57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5" fillId="20" borderId="10" xfId="57" applyFont="1" applyFill="1" applyBorder="1" applyAlignment="1">
      <alignment vertical="center"/>
      <protection/>
    </xf>
    <xf numFmtId="0" fontId="25" fillId="20" borderId="11" xfId="57" applyFont="1" applyFill="1" applyBorder="1" applyAlignment="1" applyProtection="1">
      <alignment horizontal="left"/>
      <protection/>
    </xf>
    <xf numFmtId="0" fontId="25" fillId="20" borderId="12" xfId="57" applyFont="1" applyFill="1" applyBorder="1" applyAlignment="1" applyProtection="1">
      <alignment horizontal="left"/>
      <protection/>
    </xf>
    <xf numFmtId="0" fontId="21" fillId="20" borderId="13" xfId="57" applyFont="1" applyFill="1" applyBorder="1" applyAlignment="1">
      <alignment horizontal="center"/>
      <protection/>
    </xf>
    <xf numFmtId="2" fontId="21" fillId="0" borderId="0" xfId="57" applyNumberFormat="1" applyFont="1" applyAlignment="1">
      <alignment horizontal="center"/>
      <protection/>
    </xf>
    <xf numFmtId="2" fontId="21" fillId="20" borderId="13" xfId="57" applyNumberFormat="1" applyFont="1" applyFill="1" applyBorder="1" applyAlignment="1">
      <alignment horizontal="center"/>
      <protection/>
    </xf>
    <xf numFmtId="171" fontId="21" fillId="0" borderId="0" xfId="57" applyNumberFormat="1" applyFont="1" applyProtection="1">
      <alignment/>
      <protection/>
    </xf>
    <xf numFmtId="0" fontId="25" fillId="24" borderId="13" xfId="57" applyFont="1" applyFill="1" applyBorder="1" applyAlignment="1" applyProtection="1">
      <alignment horizontal="center" vertical="center"/>
      <protection/>
    </xf>
    <xf numFmtId="0" fontId="25" fillId="20" borderId="10" xfId="57" applyFont="1" applyFill="1" applyBorder="1" applyAlignment="1">
      <alignment horizontal="center" vertical="center"/>
      <protection/>
    </xf>
    <xf numFmtId="0" fontId="25" fillId="20" borderId="14" xfId="57" applyFont="1" applyFill="1" applyBorder="1" applyAlignment="1">
      <alignment horizontal="center" vertical="center"/>
      <protection/>
    </xf>
    <xf numFmtId="171" fontId="21" fillId="4" borderId="13" xfId="57" applyNumberFormat="1" applyFont="1" applyFill="1" applyBorder="1" applyAlignment="1" applyProtection="1">
      <alignment horizontal="center"/>
      <protection/>
    </xf>
    <xf numFmtId="0" fontId="25" fillId="20" borderId="15" xfId="57" applyFont="1" applyFill="1" applyBorder="1" applyAlignment="1" applyProtection="1">
      <alignment horizontal="left"/>
      <protection/>
    </xf>
    <xf numFmtId="2" fontId="21" fillId="22" borderId="13" xfId="57" applyNumberFormat="1" applyFont="1" applyFill="1" applyBorder="1" applyAlignment="1">
      <alignment horizontal="center"/>
      <protection/>
    </xf>
    <xf numFmtId="2" fontId="24" fillId="22" borderId="13" xfId="57" applyNumberFormat="1" applyFont="1" applyFill="1" applyBorder="1" applyAlignment="1" applyProtection="1">
      <alignment horizontal="center"/>
      <protection/>
    </xf>
    <xf numFmtId="0" fontId="0" fillId="22" borderId="13" xfId="0" applyFill="1" applyBorder="1" applyAlignment="1">
      <alignment/>
    </xf>
    <xf numFmtId="0" fontId="0" fillId="4" borderId="13" xfId="0" applyFill="1" applyBorder="1" applyAlignment="1">
      <alignment/>
    </xf>
    <xf numFmtId="0" fontId="0" fillId="24" borderId="13" xfId="0" applyFill="1" applyBorder="1" applyAlignment="1">
      <alignment/>
    </xf>
    <xf numFmtId="2" fontId="24" fillId="22" borderId="13" xfId="57" applyNumberFormat="1" applyFont="1" applyFill="1" applyBorder="1" applyAlignment="1">
      <alignment horizontal="center"/>
      <protection/>
    </xf>
    <xf numFmtId="0" fontId="25" fillId="20" borderId="12" xfId="57" applyFont="1" applyFill="1" applyBorder="1">
      <alignment/>
      <protection/>
    </xf>
    <xf numFmtId="2" fontId="21" fillId="4" borderId="16" xfId="57" applyNumberFormat="1" applyFont="1" applyFill="1" applyBorder="1" applyAlignment="1" applyProtection="1">
      <alignment horizontal="center"/>
      <protection/>
    </xf>
    <xf numFmtId="2" fontId="21" fillId="22" borderId="16" xfId="57" applyNumberFormat="1" applyFont="1" applyFill="1" applyBorder="1" applyAlignment="1" applyProtection="1">
      <alignment horizontal="center"/>
      <protection/>
    </xf>
    <xf numFmtId="0" fontId="25" fillId="24" borderId="15" xfId="57" applyFont="1" applyFill="1" applyBorder="1" applyAlignment="1" applyProtection="1">
      <alignment horizontal="center" vertical="center"/>
      <protection/>
    </xf>
    <xf numFmtId="2" fontId="21" fillId="4" borderId="17" xfId="57" applyNumberFormat="1" applyFont="1" applyFill="1" applyBorder="1" applyAlignment="1" applyProtection="1">
      <alignment horizontal="center"/>
      <protection/>
    </xf>
    <xf numFmtId="2" fontId="21" fillId="22" borderId="17" xfId="57" applyNumberFormat="1" applyFont="1" applyFill="1" applyBorder="1" applyAlignment="1" applyProtection="1">
      <alignment horizontal="center"/>
      <protection/>
    </xf>
    <xf numFmtId="0" fontId="25" fillId="24" borderId="18" xfId="57" applyFont="1" applyFill="1" applyBorder="1" applyAlignment="1" applyProtection="1">
      <alignment horizontal="center" vertical="center"/>
      <protection/>
    </xf>
    <xf numFmtId="2" fontId="21" fillId="22" borderId="19" xfId="57" applyNumberFormat="1" applyFont="1" applyFill="1" applyBorder="1" applyAlignment="1" applyProtection="1">
      <alignment horizontal="center"/>
      <protection/>
    </xf>
    <xf numFmtId="2" fontId="21" fillId="4" borderId="20" xfId="57" applyNumberFormat="1" applyFont="1" applyFill="1" applyBorder="1" applyAlignment="1" applyProtection="1">
      <alignment horizontal="center"/>
      <protection/>
    </xf>
    <xf numFmtId="2" fontId="21" fillId="4" borderId="21" xfId="57" applyNumberFormat="1" applyFont="1" applyFill="1" applyBorder="1" applyAlignment="1" applyProtection="1">
      <alignment horizontal="center"/>
      <protection/>
    </xf>
    <xf numFmtId="2" fontId="21" fillId="22" borderId="22" xfId="57" applyNumberFormat="1" applyFont="1" applyFill="1" applyBorder="1" applyAlignment="1">
      <alignment horizontal="center"/>
      <protection/>
    </xf>
    <xf numFmtId="2" fontId="21" fillId="22" borderId="23" xfId="57" applyNumberFormat="1" applyFont="1" applyFill="1" applyBorder="1" applyAlignment="1" applyProtection="1">
      <alignment horizontal="center"/>
      <protection/>
    </xf>
    <xf numFmtId="2" fontId="21" fillId="22" borderId="24" xfId="57" applyNumberFormat="1" applyFont="1" applyFill="1" applyBorder="1" applyAlignment="1" applyProtection="1">
      <alignment horizontal="center"/>
      <protection/>
    </xf>
    <xf numFmtId="2" fontId="21" fillId="22" borderId="25" xfId="57" applyNumberFormat="1" applyFont="1" applyFill="1" applyBorder="1" applyAlignment="1" applyProtection="1">
      <alignment horizontal="center"/>
      <protection/>
    </xf>
    <xf numFmtId="2" fontId="24" fillId="22" borderId="16" xfId="57" applyNumberFormat="1" applyFont="1" applyFill="1" applyBorder="1" applyAlignment="1" applyProtection="1">
      <alignment horizontal="center"/>
      <protection/>
    </xf>
    <xf numFmtId="2" fontId="24" fillId="22" borderId="20" xfId="57" applyNumberFormat="1" applyFont="1" applyFill="1" applyBorder="1" applyAlignment="1" applyProtection="1">
      <alignment horizontal="center"/>
      <protection/>
    </xf>
    <xf numFmtId="2" fontId="24" fillId="22" borderId="23" xfId="57" applyNumberFormat="1" applyFont="1" applyFill="1" applyBorder="1" applyAlignment="1" applyProtection="1">
      <alignment horizontal="center"/>
      <protection/>
    </xf>
    <xf numFmtId="2" fontId="24" fillId="22" borderId="19" xfId="57" applyNumberFormat="1" applyFont="1" applyFill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0" fillId="22" borderId="22" xfId="0" applyFill="1" applyBorder="1" applyAlignment="1">
      <alignment/>
    </xf>
    <xf numFmtId="0" fontId="0" fillId="22" borderId="18" xfId="0" applyFill="1" applyBorder="1" applyAlignment="1">
      <alignment/>
    </xf>
    <xf numFmtId="0" fontId="21" fillId="22" borderId="26" xfId="57" applyFont="1" applyFill="1" applyBorder="1" applyAlignment="1" applyProtection="1">
      <alignment horizontal="left" vertical="center"/>
      <protection/>
    </xf>
    <xf numFmtId="0" fontId="21" fillId="22" borderId="27" xfId="57" applyFont="1" applyFill="1" applyBorder="1" applyAlignment="1">
      <alignment vertical="center"/>
      <protection/>
    </xf>
    <xf numFmtId="0" fontId="21" fillId="22" borderId="28" xfId="57" applyFont="1" applyFill="1" applyBorder="1" applyAlignment="1" applyProtection="1">
      <alignment horizontal="left"/>
      <protection/>
    </xf>
    <xf numFmtId="0" fontId="21" fillId="22" borderId="29" xfId="57" applyFont="1" applyFill="1" applyBorder="1" applyProtection="1">
      <alignment/>
      <protection/>
    </xf>
    <xf numFmtId="0" fontId="21" fillId="22" borderId="30" xfId="57" applyFont="1" applyFill="1" applyBorder="1" applyAlignment="1" applyProtection="1">
      <alignment horizontal="left"/>
      <protection/>
    </xf>
    <xf numFmtId="0" fontId="21" fillId="22" borderId="31" xfId="57" applyFont="1" applyFill="1" applyBorder="1" applyProtection="1">
      <alignment/>
      <protection/>
    </xf>
    <xf numFmtId="0" fontId="21" fillId="22" borderId="32" xfId="57" applyFont="1" applyFill="1" applyBorder="1" applyAlignment="1" applyProtection="1">
      <alignment horizontal="left"/>
      <protection/>
    </xf>
    <xf numFmtId="0" fontId="21" fillId="22" borderId="33" xfId="57" applyFont="1" applyFill="1" applyBorder="1" applyProtection="1">
      <alignment/>
      <protection/>
    </xf>
    <xf numFmtId="2" fontId="21" fillId="4" borderId="34" xfId="57" applyNumberFormat="1" applyFont="1" applyFill="1" applyBorder="1" applyAlignment="1" applyProtection="1">
      <alignment horizontal="center"/>
      <protection/>
    </xf>
    <xf numFmtId="2" fontId="21" fillId="4" borderId="35" xfId="57" applyNumberFormat="1" applyFont="1" applyFill="1" applyBorder="1" applyAlignment="1" applyProtection="1">
      <alignment horizontal="center"/>
      <protection/>
    </xf>
    <xf numFmtId="2" fontId="24" fillId="22" borderId="34" xfId="57" applyNumberFormat="1" applyFont="1" applyFill="1" applyBorder="1" applyAlignment="1" applyProtection="1">
      <alignment horizontal="center"/>
      <protection/>
    </xf>
    <xf numFmtId="2" fontId="24" fillId="22" borderId="22" xfId="57" applyNumberFormat="1" applyFont="1" applyFill="1" applyBorder="1" applyAlignment="1" applyProtection="1">
      <alignment horizontal="center"/>
      <protection/>
    </xf>
    <xf numFmtId="2" fontId="21" fillId="4" borderId="13" xfId="57" applyNumberFormat="1" applyFont="1" applyFill="1" applyBorder="1" applyAlignment="1" applyProtection="1">
      <alignment horizontal="center"/>
      <protection/>
    </xf>
    <xf numFmtId="0" fontId="25" fillId="20" borderId="26" xfId="57" applyFont="1" applyFill="1" applyBorder="1" applyAlignment="1" applyProtection="1">
      <alignment horizontal="left"/>
      <protection/>
    </xf>
    <xf numFmtId="22" fontId="21" fillId="20" borderId="13" xfId="5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38100</xdr:rowOff>
    </xdr:from>
    <xdr:ext cx="57150" cy="171450"/>
    <xdr:sp>
      <xdr:nvSpPr>
        <xdr:cNvPr id="1" name="Text Box 3"/>
        <xdr:cNvSpPr txBox="1">
          <a:spLocks noChangeArrowheads="1"/>
        </xdr:cNvSpPr>
      </xdr:nvSpPr>
      <xdr:spPr>
        <a:xfrm>
          <a:off x="200025" y="1238250"/>
          <a:ext cx="571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`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0.140625" style="0" customWidth="1"/>
    <col min="2" max="2" width="14.57421875" style="0" customWidth="1"/>
    <col min="3" max="3" width="12.7109375" style="0" customWidth="1"/>
    <col min="4" max="4" width="13.7109375" style="0" customWidth="1"/>
    <col min="5" max="5" width="13.140625" style="0" customWidth="1"/>
    <col min="6" max="6" width="1.7109375" style="0" customWidth="1"/>
    <col min="7" max="7" width="18.00390625" style="0" customWidth="1"/>
    <col min="10" max="10" width="11.421875" style="0" customWidth="1"/>
  </cols>
  <sheetData>
    <row r="2" spans="1:9" ht="16.5" thickBot="1">
      <c r="A2" s="1"/>
      <c r="B2" s="2" t="s">
        <v>17</v>
      </c>
      <c r="E2" s="3"/>
      <c r="F2" s="3"/>
      <c r="H2" s="4"/>
      <c r="I2" s="5"/>
    </row>
    <row r="3" spans="1:12" ht="16.5" thickBot="1">
      <c r="A3" s="6"/>
      <c r="B3" s="13" t="s">
        <v>15</v>
      </c>
      <c r="C3" s="27" t="s">
        <v>28</v>
      </c>
      <c r="D3" s="13" t="s">
        <v>16</v>
      </c>
      <c r="E3" s="30" t="s">
        <v>0</v>
      </c>
      <c r="F3" s="1"/>
      <c r="G3" s="59">
        <f ca="1">NOW()</f>
        <v>42384.642558680556</v>
      </c>
      <c r="I3" s="45" t="s">
        <v>21</v>
      </c>
      <c r="J3" s="46"/>
      <c r="K3" s="43"/>
      <c r="L3" s="44"/>
    </row>
    <row r="4" spans="1:10" ht="16.5" thickBot="1">
      <c r="A4" s="24" t="s">
        <v>2</v>
      </c>
      <c r="B4" s="19">
        <f>J17</f>
        <v>82.74991106063533</v>
      </c>
      <c r="C4" s="56">
        <f>J18</f>
        <v>14.458292677404334</v>
      </c>
      <c r="D4" s="19">
        <f>J19</f>
        <v>2.791796261960343</v>
      </c>
      <c r="E4" s="19">
        <f>SUM(B4:D4)</f>
        <v>100</v>
      </c>
      <c r="F4" s="1"/>
      <c r="I4" s="47" t="s">
        <v>30</v>
      </c>
      <c r="J4" s="48">
        <v>1</v>
      </c>
    </row>
    <row r="5" spans="1:10" ht="16.5" thickBot="1">
      <c r="A5" s="7" t="s">
        <v>1</v>
      </c>
      <c r="B5" s="53">
        <v>3.24</v>
      </c>
      <c r="C5" s="54">
        <v>74.98</v>
      </c>
      <c r="D5" s="53">
        <v>9.16</v>
      </c>
      <c r="E5" s="55">
        <f aca="true" t="shared" si="0" ref="E5:E13">($B$4*B5+$C$4*C5+$D$4*D5)/$E$4</f>
        <v>13.777653505477922</v>
      </c>
      <c r="F5" s="1"/>
      <c r="I5" s="49" t="s">
        <v>31</v>
      </c>
      <c r="J5" s="50">
        <v>1</v>
      </c>
    </row>
    <row r="6" spans="1:10" ht="15.75">
      <c r="A6" s="7" t="s">
        <v>3</v>
      </c>
      <c r="B6" s="25">
        <v>0.79</v>
      </c>
      <c r="C6" s="28">
        <v>8.8</v>
      </c>
      <c r="D6" s="25">
        <v>2</v>
      </c>
      <c r="E6" s="38">
        <f t="shared" si="0"/>
        <v>1.9818899782298076</v>
      </c>
      <c r="F6" s="1"/>
      <c r="G6" s="14" t="s">
        <v>0</v>
      </c>
      <c r="I6" s="49" t="s">
        <v>32</v>
      </c>
      <c r="J6" s="50">
        <v>1</v>
      </c>
    </row>
    <row r="7" spans="1:10" ht="16.5" thickBot="1">
      <c r="A7" s="7" t="s">
        <v>4</v>
      </c>
      <c r="B7" s="25">
        <v>0.38</v>
      </c>
      <c r="C7" s="28">
        <v>6.2</v>
      </c>
      <c r="D7" s="25">
        <v>83.04</v>
      </c>
      <c r="E7" s="38">
        <f t="shared" si="0"/>
        <v>3.529171423961352</v>
      </c>
      <c r="F7" s="1"/>
      <c r="G7" s="15" t="s">
        <v>14</v>
      </c>
      <c r="I7" s="49" t="s">
        <v>33</v>
      </c>
      <c r="J7" s="50">
        <v>100</v>
      </c>
    </row>
    <row r="8" spans="1:10" ht="16.5" thickBot="1">
      <c r="A8" s="7" t="s">
        <v>5</v>
      </c>
      <c r="B8" s="25">
        <v>51</v>
      </c>
      <c r="C8" s="28">
        <v>0.98</v>
      </c>
      <c r="D8" s="25">
        <v>0.06</v>
      </c>
      <c r="E8" s="38">
        <f t="shared" si="0"/>
        <v>42.345820986919755</v>
      </c>
      <c r="F8" s="1"/>
      <c r="G8" s="1"/>
      <c r="I8" s="49" t="s">
        <v>34</v>
      </c>
      <c r="J8" s="50">
        <f>$G$13*(B6+B7)-B5</f>
        <v>-0.3150000000000004</v>
      </c>
    </row>
    <row r="9" spans="1:10" ht="16.5" thickBot="1">
      <c r="A9" s="7" t="s">
        <v>6</v>
      </c>
      <c r="B9" s="25">
        <v>1.24</v>
      </c>
      <c r="C9" s="28">
        <v>0.24</v>
      </c>
      <c r="D9" s="25">
        <v>0.41</v>
      </c>
      <c r="E9" s="38">
        <f t="shared" si="0"/>
        <v>1.072245164251686</v>
      </c>
      <c r="F9" s="1"/>
      <c r="G9" s="9" t="s">
        <v>23</v>
      </c>
      <c r="I9" s="49" t="s">
        <v>35</v>
      </c>
      <c r="J9" s="50">
        <f>$G$13*(C6+C7)-C5</f>
        <v>-37.480000000000004</v>
      </c>
    </row>
    <row r="10" spans="1:10" ht="16.5" thickBot="1">
      <c r="A10" s="7" t="s">
        <v>7</v>
      </c>
      <c r="B10" s="25">
        <v>0.5</v>
      </c>
      <c r="C10" s="28">
        <v>0.3</v>
      </c>
      <c r="D10" s="25">
        <v>0.2</v>
      </c>
      <c r="E10" s="38">
        <f t="shared" si="0"/>
        <v>0.4627080258593103</v>
      </c>
      <c r="F10" s="1"/>
      <c r="G10" s="57">
        <v>98</v>
      </c>
      <c r="I10" s="49" t="s">
        <v>36</v>
      </c>
      <c r="J10" s="50">
        <f>$G$13*(D6+D7)-D5</f>
        <v>203.44000000000003</v>
      </c>
    </row>
    <row r="11" spans="1:10" ht="16.5" thickBot="1">
      <c r="A11" s="7" t="s">
        <v>8</v>
      </c>
      <c r="B11" s="25">
        <v>0.2</v>
      </c>
      <c r="C11" s="28">
        <v>0.2</v>
      </c>
      <c r="D11" s="25">
        <v>0.1</v>
      </c>
      <c r="E11" s="38">
        <f t="shared" si="0"/>
        <v>0.19720820373803968</v>
      </c>
      <c r="F11" s="1"/>
      <c r="G11" s="10"/>
      <c r="I11" s="49" t="s">
        <v>37</v>
      </c>
      <c r="J11" s="50">
        <v>0</v>
      </c>
    </row>
    <row r="12" spans="1:10" ht="16.5" thickBot="1">
      <c r="A12" s="7" t="s">
        <v>9</v>
      </c>
      <c r="B12" s="25">
        <v>0.1</v>
      </c>
      <c r="C12" s="28">
        <v>0.2</v>
      </c>
      <c r="D12" s="25">
        <v>0.07</v>
      </c>
      <c r="E12" s="38">
        <f t="shared" si="0"/>
        <v>0.11362075379881624</v>
      </c>
      <c r="F12" s="1"/>
      <c r="G12" s="11" t="s">
        <v>22</v>
      </c>
      <c r="I12" s="49" t="s">
        <v>38</v>
      </c>
      <c r="J12" s="50">
        <f>$G$10*(2.8*B5+1.18*B6+0.65*B7)-100*B8</f>
        <v>-4095.3824</v>
      </c>
    </row>
    <row r="13" spans="1:10" ht="16.5" thickBot="1">
      <c r="A13" s="7" t="s">
        <v>10</v>
      </c>
      <c r="B13" s="32">
        <v>42.48</v>
      </c>
      <c r="C13" s="33">
        <v>8</v>
      </c>
      <c r="D13" s="32">
        <v>4.65</v>
      </c>
      <c r="E13" s="39">
        <f t="shared" si="0"/>
        <v>36.43864415893139</v>
      </c>
      <c r="F13" s="1"/>
      <c r="G13" s="16">
        <v>2.5</v>
      </c>
      <c r="I13" s="49" t="s">
        <v>39</v>
      </c>
      <c r="J13" s="50">
        <f>$G$10*(2.8*C5+1.18*C6+0.65*C7)-100*C8</f>
        <v>21889.084</v>
      </c>
    </row>
    <row r="14" spans="1:10" ht="16.5" thickBot="1">
      <c r="A14" s="17" t="s">
        <v>11</v>
      </c>
      <c r="B14" s="18">
        <f>SUM(B5:B13)</f>
        <v>99.93</v>
      </c>
      <c r="C14" s="34">
        <f>SUM(C5:C13)</f>
        <v>99.9</v>
      </c>
      <c r="D14" s="18">
        <f>SUM(D5:D13)</f>
        <v>99.69</v>
      </c>
      <c r="E14" s="23">
        <f>SUM(E5:E13)</f>
        <v>99.91896220116807</v>
      </c>
      <c r="F14" s="1"/>
      <c r="G14" s="10"/>
      <c r="I14" s="49" t="s">
        <v>40</v>
      </c>
      <c r="J14" s="50">
        <f>$G$10*(2.8*D5+1.18*D6+0.65*D7)-100*D8</f>
        <v>8028.432000000001</v>
      </c>
    </row>
    <row r="15" spans="1:10" ht="15.75">
      <c r="A15" s="58" t="s">
        <v>12</v>
      </c>
      <c r="B15" s="35"/>
      <c r="C15" s="36"/>
      <c r="D15" s="35"/>
      <c r="E15" s="40">
        <f>E5/(E6+E7)</f>
        <v>2.500000000000004</v>
      </c>
      <c r="F15" s="1"/>
      <c r="I15" s="49" t="s">
        <v>41</v>
      </c>
      <c r="J15" s="50">
        <v>0</v>
      </c>
    </row>
    <row r="16" spans="1:10" ht="15.75">
      <c r="A16" s="7" t="s">
        <v>13</v>
      </c>
      <c r="B16" s="26"/>
      <c r="C16" s="29"/>
      <c r="D16" s="26"/>
      <c r="E16" s="38">
        <f>E6/E7</f>
        <v>0.561573735062497</v>
      </c>
      <c r="F16" s="1"/>
      <c r="I16" s="49" t="s">
        <v>42</v>
      </c>
      <c r="J16" s="50">
        <f>(J4*J9*J14)+(J5*J10*J12)+(J6*J8*J13)-(J6*J9*J12)-(J4*J10*J13)-(J5*J8*J14)</f>
        <v>-5745046.513508</v>
      </c>
    </row>
    <row r="17" spans="1:10" ht="16.5" thickBot="1">
      <c r="A17" s="8" t="s">
        <v>18</v>
      </c>
      <c r="B17" s="31"/>
      <c r="C17" s="37"/>
      <c r="D17" s="31"/>
      <c r="E17" s="41">
        <f>100*E8/(2.8*E5+1.18*E6+0.65*E7)</f>
        <v>98.00000000000003</v>
      </c>
      <c r="F17" s="1"/>
      <c r="I17" s="49" t="s">
        <v>24</v>
      </c>
      <c r="J17" s="50">
        <f>(J7*J9*J14-J7*J10*J13)/J16</f>
        <v>82.74991106063533</v>
      </c>
    </row>
    <row r="18" spans="9:10" ht="15.75" customHeight="1">
      <c r="I18" s="49" t="s">
        <v>25</v>
      </c>
      <c r="J18" s="50">
        <f>(J7*J10*J12-J7*J8*J14)/J16</f>
        <v>14.458292677404334</v>
      </c>
    </row>
    <row r="19" spans="9:10" ht="15.75" customHeight="1" thickBot="1">
      <c r="I19" s="51" t="s">
        <v>26</v>
      </c>
      <c r="J19" s="52">
        <f>100-J18-J17</f>
        <v>2.791796261960343</v>
      </c>
    </row>
    <row r="20" spans="3:10" ht="15.75" customHeight="1">
      <c r="C20" s="42" t="s">
        <v>20</v>
      </c>
      <c r="I20" s="1"/>
      <c r="J20" s="1"/>
    </row>
    <row r="21" spans="9:10" ht="7.5" customHeight="1" thickBot="1">
      <c r="I21" s="1"/>
      <c r="J21" s="1"/>
    </row>
    <row r="22" spans="2:10" ht="15.75" customHeight="1" thickBot="1">
      <c r="B22" s="21"/>
      <c r="C22" t="s">
        <v>27</v>
      </c>
      <c r="I22" s="1"/>
      <c r="J22" s="1"/>
    </row>
    <row r="23" spans="9:10" ht="7.5" customHeight="1" thickBot="1">
      <c r="I23" s="12"/>
      <c r="J23" s="1"/>
    </row>
    <row r="24" spans="2:10" ht="15.75" customHeight="1" thickBot="1">
      <c r="B24" s="20"/>
      <c r="C24" t="s">
        <v>19</v>
      </c>
      <c r="I24" s="12"/>
      <c r="J24" s="1"/>
    </row>
    <row r="25" spans="9:10" ht="7.5" customHeight="1" thickBot="1">
      <c r="I25" s="12"/>
      <c r="J25" s="1"/>
    </row>
    <row r="26" spans="2:10" ht="15.75" customHeight="1" thickBot="1">
      <c r="B26" s="22"/>
      <c r="C26" s="60" t="s">
        <v>29</v>
      </c>
      <c r="I26" s="12"/>
      <c r="J2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Cement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tkrapkat</dc:creator>
  <cp:keywords/>
  <dc:description/>
  <cp:lastModifiedBy>Ted Krapkat</cp:lastModifiedBy>
  <dcterms:created xsi:type="dcterms:W3CDTF">2014-03-19T23:00:19Z</dcterms:created>
  <dcterms:modified xsi:type="dcterms:W3CDTF">2016-01-15T05:25:49Z</dcterms:modified>
  <cp:category/>
  <cp:version/>
  <cp:contentType/>
  <cp:contentStatus/>
</cp:coreProperties>
</file>