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605" tabRatio="608" activeTab="1"/>
  </bookViews>
  <sheets>
    <sheet name="line-1&amp;2" sheetId="1" r:id="rId1"/>
    <sheet name="single PA 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<sst xmlns="http://schemas.openxmlformats.org/spreadsheetml/2006/main" count="69" uniqueCount="69">
  <si>
    <t>JET</t>
  </si>
  <si>
    <t>%AIR</t>
  </si>
  <si>
    <t>FLAME MOMENTUM</t>
  </si>
  <si>
    <t>TOTAL MOMENTUM:</t>
  </si>
  <si>
    <t>axial  pressure mmwg</t>
  </si>
  <si>
    <t>radial pressure mmwg</t>
  </si>
  <si>
    <t>coal transport  mmwg</t>
  </si>
  <si>
    <t>axila air temp</t>
  </si>
  <si>
    <t>radial air temp</t>
  </si>
  <si>
    <t>coal  transport air temp</t>
  </si>
  <si>
    <t>coal transport  air density</t>
  </si>
  <si>
    <t>axial  air density</t>
  </si>
  <si>
    <t>radial air density</t>
  </si>
  <si>
    <t>coal transport velocity</t>
  </si>
  <si>
    <t>axial air velocity</t>
  </si>
  <si>
    <t>radial air velocity</t>
  </si>
  <si>
    <t xml:space="preserve">coal pipe annual area </t>
  </si>
  <si>
    <t>axial nozzle area</t>
  </si>
  <si>
    <t>radial (swerl) area</t>
  </si>
  <si>
    <t>coal transport air flow</t>
  </si>
  <si>
    <t>axial (jet) air flow</t>
  </si>
  <si>
    <t>radial air flow</t>
  </si>
  <si>
    <t xml:space="preserve"> m3 /kg cl of air for coal pipe</t>
  </si>
  <si>
    <t>m3/kg cl axial air</t>
  </si>
  <si>
    <t>m3/kg cl radial air</t>
  </si>
  <si>
    <t>RADIAL</t>
  </si>
  <si>
    <t>COAL PIPE</t>
  </si>
  <si>
    <t xml:space="preserve"> Sp. Heat by heat balance</t>
  </si>
  <si>
    <t>kcal/ kg cl</t>
  </si>
  <si>
    <t xml:space="preserve">Clinker prod tpd </t>
  </si>
  <si>
    <t>clinker prod  kg/ hr</t>
  </si>
  <si>
    <t>% coal firing in kiln</t>
  </si>
  <si>
    <t>heat required  for kiln  kcal/ hr</t>
  </si>
  <si>
    <t>Total air required for kiln m3/1000kcal</t>
  </si>
  <si>
    <t>Air required for kiln m3/hr</t>
  </si>
  <si>
    <t>Air required for kiln m3/kg clinker</t>
  </si>
  <si>
    <t>% JET AIR</t>
  </si>
  <si>
    <t>%SWERL AIR</t>
  </si>
  <si>
    <t>% COAL CONVEYING AIR</t>
  </si>
  <si>
    <t xml:space="preserve"> % AIR * VELOCITY</t>
  </si>
  <si>
    <t>N/MW</t>
  </si>
  <si>
    <t>In put data</t>
  </si>
  <si>
    <t>Ambient pressure mbar</t>
  </si>
  <si>
    <t>ambient temperature (0C)</t>
  </si>
  <si>
    <t>Stoichoiometric combustion air (L-min) kg/s</t>
  </si>
  <si>
    <t>Axial air damper %</t>
  </si>
  <si>
    <t>Radia air damper %</t>
  </si>
  <si>
    <t>Nozzle coefficient</t>
  </si>
  <si>
    <t>Primary air pressure mbar</t>
  </si>
  <si>
    <t>Primary air temperature (oc)</t>
  </si>
  <si>
    <t>Air nozzle opening mm</t>
  </si>
  <si>
    <t>Nozzle area mm2</t>
  </si>
  <si>
    <t>Primary air measured  kg/s</t>
  </si>
  <si>
    <t>Isenttropic exponent for air K</t>
  </si>
  <si>
    <t>Gas constant for air  R    J / Kg .k</t>
  </si>
  <si>
    <t>KILN COAL in  tph</t>
  </si>
  <si>
    <t xml:space="preserve">CV OF COAL </t>
  </si>
  <si>
    <t>Mcal</t>
  </si>
  <si>
    <t>L-Min  kg / s</t>
  </si>
  <si>
    <t>Otput Data</t>
  </si>
  <si>
    <t xml:space="preserve">                costant</t>
  </si>
  <si>
    <t>Costant</t>
  </si>
  <si>
    <t>Primary velocity  m/ s</t>
  </si>
  <si>
    <t>constant</t>
  </si>
  <si>
    <t>PRIMARY AIR FLOW  %</t>
  </si>
  <si>
    <t>PRIMARY air momentum ( %  m / s)</t>
  </si>
  <si>
    <t xml:space="preserve">Flame momentum calculation </t>
  </si>
  <si>
    <t xml:space="preserve">Flame momentum </t>
  </si>
  <si>
    <t>N /  MW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</si>
</sst>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0" fillId="34" borderId="0" xfId="0" applyFill="1" applyAlignment="1">
      <alignment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5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6">
      <selection activeCell="P22" sqref="P22"/>
    </sheetView>
  </sheetViews>
  <sheetFormatPr defaultColWidth="9.140625" defaultRowHeight="12.75"/>
  <cols>
    <col min="1" max="1" width="0.85546875" style="0" customWidth="1"/>
    <col min="2" max="2" width="0.5625" style="0" customWidth="1"/>
    <col min="3" max="3" width="10.28125" style="0" customWidth="1"/>
    <col min="4" max="4" width="20.8515625" style="0" customWidth="1"/>
    <col min="5" max="5" width="10.8515625" style="0" customWidth="1"/>
    <col min="6" max="6" width="10.140625" style="0" customWidth="1"/>
    <col min="7" max="7" width="0.42578125" style="0" hidden="1" customWidth="1"/>
    <col min="8" max="8" width="6.00390625" style="0" hidden="1" customWidth="1"/>
    <col min="9" max="9" width="3.00390625" style="0" hidden="1" customWidth="1"/>
    <col min="11" max="11" width="26.7109375" style="0" customWidth="1"/>
    <col min="12" max="12" width="21.00390625" style="0" customWidth="1"/>
  </cols>
  <sheetData>
    <row r="1" ht="15">
      <c r="A1" s="7"/>
    </row>
    <row r="2" spans="1:13" ht="12.75">
      <c r="A2" s="2"/>
      <c r="B2" s="6"/>
      <c r="C2" s="6"/>
      <c r="D2" s="6"/>
      <c r="E2" s="6"/>
      <c r="F2" s="6"/>
      <c r="G2" s="6"/>
      <c r="H2" s="2"/>
      <c r="I2" s="6"/>
      <c r="J2" s="6"/>
      <c r="K2" s="2"/>
      <c r="L2" s="6"/>
      <c r="M2" s="6"/>
    </row>
    <row r="3" spans="1:13" ht="12.75">
      <c r="A3" s="2"/>
      <c r="B3" s="6"/>
      <c r="C3" s="6"/>
      <c r="D3" s="6" t="s">
        <v>67</v>
      </c>
      <c r="E3" s="6"/>
      <c r="F3" s="6"/>
      <c r="G3" s="6"/>
      <c r="H3" s="2"/>
      <c r="I3" s="6"/>
      <c r="J3" s="6"/>
      <c r="K3" s="2"/>
      <c r="L3" s="6"/>
      <c r="M3" s="6"/>
    </row>
    <row r="4" spans="1:13" ht="12.75">
      <c r="A4" s="2"/>
      <c r="B4" s="6"/>
      <c r="C4" s="6"/>
      <c r="D4" s="6"/>
      <c r="E4" s="6"/>
      <c r="F4" s="6"/>
      <c r="G4" s="6"/>
      <c r="H4" s="2"/>
      <c r="I4" s="6"/>
      <c r="J4" s="6"/>
      <c r="K4" s="2"/>
      <c r="L4" s="6"/>
      <c r="M4" s="6"/>
    </row>
    <row r="6" spans="10:12" ht="12.75">
      <c r="J6" t="s">
        <v>9</v>
      </c>
      <c r="L6" s="10">
        <v>80</v>
      </c>
    </row>
    <row r="7" spans="2:12" ht="12.75">
      <c r="B7" s="6"/>
      <c r="C7" s="6"/>
      <c r="D7" s="6"/>
      <c r="E7" s="6"/>
      <c r="F7" s="11"/>
      <c r="J7" t="s">
        <v>7</v>
      </c>
      <c r="L7" s="10">
        <v>80</v>
      </c>
    </row>
    <row r="8" spans="2:12" ht="12.75">
      <c r="B8" s="6"/>
      <c r="C8" s="6"/>
      <c r="D8" s="6"/>
      <c r="E8" s="6"/>
      <c r="J8" t="s">
        <v>8</v>
      </c>
      <c r="L8" s="10">
        <v>55</v>
      </c>
    </row>
    <row r="9" spans="2:12" ht="12.75">
      <c r="B9" s="6"/>
      <c r="C9" s="6"/>
      <c r="D9" s="6"/>
      <c r="E9" s="6"/>
      <c r="F9" s="6"/>
      <c r="G9" s="6"/>
      <c r="H9" s="6"/>
      <c r="J9" t="s">
        <v>4</v>
      </c>
      <c r="L9" s="10">
        <v>2950</v>
      </c>
    </row>
    <row r="10" spans="2:12" ht="12.75">
      <c r="B10" s="12"/>
      <c r="C10" s="12"/>
      <c r="D10" s="12"/>
      <c r="E10" s="6"/>
      <c r="F10" s="2"/>
      <c r="H10" s="6"/>
      <c r="J10" t="s">
        <v>5</v>
      </c>
      <c r="L10" s="10">
        <v>850</v>
      </c>
    </row>
    <row r="11" spans="10:12" ht="12.75">
      <c r="J11" t="s">
        <v>6</v>
      </c>
      <c r="L11" s="10">
        <v>40</v>
      </c>
    </row>
    <row r="12" spans="2:12" ht="12.75">
      <c r="B12" s="6"/>
      <c r="C12" s="6"/>
      <c r="D12" s="6"/>
      <c r="E12" s="6"/>
      <c r="F12" s="12"/>
      <c r="G12" s="1"/>
      <c r="J12" t="s">
        <v>10</v>
      </c>
      <c r="L12">
        <f>AVERAGE(1.29*273/(273+L6))</f>
        <v>0.9976487252124646</v>
      </c>
    </row>
    <row r="13" spans="2:12" ht="12.75">
      <c r="B13" s="6"/>
      <c r="C13" s="6"/>
      <c r="D13" s="6"/>
      <c r="E13" s="6"/>
      <c r="J13" t="s">
        <v>11</v>
      </c>
      <c r="L13">
        <f>AVERAGE(1.29*273/(273+L7))</f>
        <v>0.9976487252124646</v>
      </c>
    </row>
    <row r="14" spans="2:12" ht="12.75">
      <c r="B14" s="6"/>
      <c r="C14" s="6"/>
      <c r="D14" s="6"/>
      <c r="E14" s="6"/>
      <c r="G14" s="2"/>
      <c r="H14" s="6"/>
      <c r="J14" t="s">
        <v>12</v>
      </c>
      <c r="L14">
        <f>AVERAGE(1.29*273/(273+L8))</f>
        <v>1.073689024390244</v>
      </c>
    </row>
    <row r="15" spans="10:12" ht="12.75">
      <c r="J15" t="s">
        <v>13</v>
      </c>
      <c r="L15">
        <f>SQRT(2*9.81*L11/L12)</f>
        <v>28.047274902213356</v>
      </c>
    </row>
    <row r="16" spans="2:12" ht="12.75">
      <c r="B16" s="6"/>
      <c r="C16" s="6"/>
      <c r="D16" s="6"/>
      <c r="E16" s="6"/>
      <c r="F16" s="6"/>
      <c r="G16" s="6"/>
      <c r="H16" s="5"/>
      <c r="J16" t="s">
        <v>14</v>
      </c>
      <c r="L16">
        <f>SQRT(2*9.81*L9/L13)</f>
        <v>240.86388307760905</v>
      </c>
    </row>
    <row r="17" spans="2:12" ht="12.75">
      <c r="B17" s="6"/>
      <c r="C17" s="6"/>
      <c r="D17" s="6"/>
      <c r="E17" s="6"/>
      <c r="F17" s="6"/>
      <c r="G17" s="6"/>
      <c r="J17" t="s">
        <v>15</v>
      </c>
      <c r="L17">
        <f>SQRT(2*9.81*L10/L14)</f>
        <v>124.62917138590522</v>
      </c>
    </row>
    <row r="18" spans="10:12" ht="12.75">
      <c r="J18" t="s">
        <v>16</v>
      </c>
      <c r="L18" s="10">
        <v>0.01755</v>
      </c>
    </row>
    <row r="19" spans="2:12" ht="12.75">
      <c r="B19" s="6"/>
      <c r="C19" s="6"/>
      <c r="D19" s="6"/>
      <c r="E19" s="6"/>
      <c r="F19" s="6"/>
      <c r="G19" s="6"/>
      <c r="H19" s="6"/>
      <c r="J19" t="s">
        <v>17</v>
      </c>
      <c r="L19" s="10">
        <v>0.0035</v>
      </c>
    </row>
    <row r="20" spans="7:12" ht="12.75">
      <c r="G20" s="2"/>
      <c r="H20" s="6"/>
      <c r="J20" t="s">
        <v>18</v>
      </c>
      <c r="L20" s="10">
        <v>0.00368</v>
      </c>
    </row>
    <row r="21" spans="2:12" ht="12.75">
      <c r="B21" s="6"/>
      <c r="C21" s="6"/>
      <c r="D21" s="6"/>
      <c r="E21" s="6"/>
      <c r="F21" s="6"/>
      <c r="G21" s="6"/>
      <c r="H21" s="5"/>
      <c r="I21" s="6"/>
      <c r="J21" t="s">
        <v>19</v>
      </c>
      <c r="L21">
        <f>AVERAGE(L15*3600*L18)</f>
        <v>1772.02682832184</v>
      </c>
    </row>
    <row r="22" spans="2:12" ht="12.75">
      <c r="B22" s="6"/>
      <c r="C22" s="6"/>
      <c r="D22" s="6"/>
      <c r="E22" s="6"/>
      <c r="F22" s="6"/>
      <c r="G22" s="6"/>
      <c r="J22" t="s">
        <v>20</v>
      </c>
      <c r="L22">
        <f>AVERAGE(L16*3600*L19)</f>
        <v>3034.884926777874</v>
      </c>
    </row>
    <row r="23" spans="2:12" ht="12.75">
      <c r="B23" s="6"/>
      <c r="C23" s="6"/>
      <c r="D23" s="6"/>
      <c r="E23" s="6"/>
      <c r="F23" s="6"/>
      <c r="G23" s="6"/>
      <c r="J23" t="s">
        <v>21</v>
      </c>
      <c r="L23">
        <f>AVERAGE(L17*3600*L20)</f>
        <v>1651.0872625204724</v>
      </c>
    </row>
    <row r="24" spans="2:12" ht="12.75">
      <c r="B24" s="6" t="s">
        <v>1</v>
      </c>
      <c r="C24" s="6"/>
      <c r="D24" s="6" t="s">
        <v>36</v>
      </c>
      <c r="E24" s="6"/>
      <c r="F24" s="6">
        <f>AVERAGE(L25/L36)*100</f>
        <v>7.639398961097686</v>
      </c>
      <c r="G24" s="6"/>
      <c r="J24" t="s">
        <v>22</v>
      </c>
      <c r="L24">
        <f>AVERAGE(L21/L30)</f>
        <v>0.01518880138561577</v>
      </c>
    </row>
    <row r="25" spans="2:12" ht="12.75">
      <c r="B25" s="6"/>
      <c r="C25" s="6"/>
      <c r="D25" s="6" t="s">
        <v>37</v>
      </c>
      <c r="E25" s="6"/>
      <c r="F25" s="6">
        <f>AVERAGE(L26/L36)*100</f>
        <v>4.1561095798686605</v>
      </c>
      <c r="G25" s="6"/>
      <c r="J25" t="s">
        <v>23</v>
      </c>
      <c r="L25">
        <f>AVERAGE(L22/L30)</f>
        <v>0.02601329937238178</v>
      </c>
    </row>
    <row r="26" spans="2:12" ht="12.75">
      <c r="B26" s="6"/>
      <c r="C26" s="6"/>
      <c r="D26" s="6" t="s">
        <v>38</v>
      </c>
      <c r="E26" s="6"/>
      <c r="F26" s="6">
        <f>AVERAGE(L24/L36)*100</f>
        <v>4.460538121849486</v>
      </c>
      <c r="G26" s="6"/>
      <c r="J26" t="s">
        <v>24</v>
      </c>
      <c r="L26">
        <f>AVERAGE(L23/L30)</f>
        <v>0.014152176535889764</v>
      </c>
    </row>
    <row r="27" spans="2:10" ht="12.75">
      <c r="B27" s="6"/>
      <c r="C27" s="6"/>
      <c r="D27" s="6"/>
      <c r="E27" s="6"/>
      <c r="F27" s="6"/>
      <c r="G27" s="6"/>
      <c r="J27" t="s">
        <v>27</v>
      </c>
    </row>
    <row r="28" spans="2:12" ht="12.75">
      <c r="B28" s="6"/>
      <c r="C28" s="6"/>
      <c r="D28" s="6"/>
      <c r="E28" s="6"/>
      <c r="F28" s="6"/>
      <c r="G28" s="6"/>
      <c r="K28" t="s">
        <v>28</v>
      </c>
      <c r="L28" s="10">
        <v>690</v>
      </c>
    </row>
    <row r="29" spans="2:12" ht="12.75">
      <c r="B29" s="6" t="s">
        <v>2</v>
      </c>
      <c r="C29" s="6"/>
      <c r="D29" s="6" t="s">
        <v>39</v>
      </c>
      <c r="E29" s="6"/>
      <c r="F29" s="6"/>
      <c r="G29" s="9"/>
      <c r="J29" t="s">
        <v>29</v>
      </c>
      <c r="L29" s="10">
        <v>2800</v>
      </c>
    </row>
    <row r="30" spans="2:12" ht="12.75">
      <c r="B30" s="6"/>
      <c r="C30" s="6" t="s">
        <v>0</v>
      </c>
      <c r="D30" s="6"/>
      <c r="E30" s="6">
        <f>AVERAGE(F24*L16)</f>
        <v>1840.055298149041</v>
      </c>
      <c r="F30" s="6"/>
      <c r="G30" s="9"/>
      <c r="J30" t="s">
        <v>30</v>
      </c>
      <c r="L30">
        <f>AVERAGE(L29*1000/24)</f>
        <v>116666.66666666667</v>
      </c>
    </row>
    <row r="31" spans="2:12" ht="12.75">
      <c r="B31" s="6"/>
      <c r="C31" s="6" t="s">
        <v>25</v>
      </c>
      <c r="D31" s="6"/>
      <c r="E31" s="6">
        <f>AVERAGE(F25*L17)</f>
        <v>517.9724931280539</v>
      </c>
      <c r="F31" s="6"/>
      <c r="G31" s="9"/>
      <c r="J31" t="s">
        <v>31</v>
      </c>
      <c r="L31" s="10">
        <v>35</v>
      </c>
    </row>
    <row r="32" spans="3:12" ht="12.75">
      <c r="C32" t="s">
        <v>26</v>
      </c>
      <c r="E32">
        <f>AVERAGE(F26*L15)</f>
        <v>125.10593891531498</v>
      </c>
      <c r="L32">
        <f>AVERAGE(L31/100)</f>
        <v>0.35</v>
      </c>
    </row>
    <row r="33" spans="2:12" ht="12.75">
      <c r="B33" s="6" t="s">
        <v>3</v>
      </c>
      <c r="C33" s="6"/>
      <c r="D33" s="6"/>
      <c r="E33" s="14">
        <f>AVERAGE(E30+E31+E32)</f>
        <v>2483.13373019241</v>
      </c>
      <c r="G33" s="8"/>
      <c r="J33" t="s">
        <v>32</v>
      </c>
      <c r="L33">
        <f>AVERAGE(L28*L32*L30)</f>
        <v>28174999.999999996</v>
      </c>
    </row>
    <row r="34" spans="4:12" ht="12.75">
      <c r="D34" t="s">
        <v>40</v>
      </c>
      <c r="E34" s="14">
        <f>AVERAGE(E33/300)</f>
        <v>8.2771124339747</v>
      </c>
      <c r="J34" t="s">
        <v>33</v>
      </c>
      <c r="L34" s="10">
        <v>1.41</v>
      </c>
    </row>
    <row r="35" spans="10:12" ht="12.75">
      <c r="J35" t="s">
        <v>34</v>
      </c>
      <c r="L35">
        <f>AVERAGE(L34*L33/1000)</f>
        <v>39726.74999999999</v>
      </c>
    </row>
    <row r="36" spans="10:12" ht="12.75">
      <c r="J36" t="s">
        <v>35</v>
      </c>
      <c r="L36">
        <f>AVERAGE(L35/L30)</f>
        <v>0.3405149999999999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zoomScalePageLayoutView="0" workbookViewId="0" topLeftCell="A70">
      <selection activeCell="K82" sqref="K82"/>
    </sheetView>
  </sheetViews>
  <sheetFormatPr defaultColWidth="9.140625" defaultRowHeight="12.75"/>
  <cols>
    <col min="3" max="3" width="50.28125" style="0" customWidth="1"/>
    <col min="4" max="4" width="23.7109375" style="0" customWidth="1"/>
    <col min="5" max="5" width="12.7109375" style="0" customWidth="1"/>
    <col min="6" max="6" width="17.7109375" style="0" customWidth="1"/>
    <col min="7" max="7" width="10.00390625" style="0" customWidth="1"/>
    <col min="8" max="8" width="16.7109375" style="0" customWidth="1"/>
  </cols>
  <sheetData>
    <row r="1" ht="15">
      <c r="A1" s="7"/>
    </row>
    <row r="2" spans="1:13" ht="12.75">
      <c r="A2" s="6"/>
      <c r="B2" s="6"/>
      <c r="C2" s="6"/>
      <c r="D2" s="6"/>
      <c r="E2" s="6"/>
      <c r="F2" s="6"/>
      <c r="G2" s="6"/>
      <c r="H2" s="2"/>
      <c r="I2" s="6"/>
      <c r="J2" s="6"/>
      <c r="K2" s="2"/>
      <c r="L2" s="6"/>
      <c r="M2" s="6"/>
    </row>
    <row r="3" spans="1:13" ht="12.75">
      <c r="A3" s="6"/>
      <c r="B3" s="6"/>
      <c r="C3" s="6"/>
      <c r="D3" s="6"/>
      <c r="E3" s="6"/>
      <c r="F3" s="6"/>
      <c r="G3" s="6"/>
      <c r="H3" s="2"/>
      <c r="I3" s="6"/>
      <c r="J3" s="6"/>
      <c r="K3" s="2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2"/>
      <c r="I4" s="6"/>
      <c r="J4" s="6"/>
      <c r="K4" s="2"/>
      <c r="L4" s="6"/>
      <c r="M4" s="6"/>
    </row>
    <row r="7" spans="2:6" ht="12.75">
      <c r="B7" s="6"/>
      <c r="C7" s="6"/>
      <c r="D7" s="6"/>
      <c r="E7" s="6"/>
      <c r="F7" s="4"/>
    </row>
    <row r="8" spans="2:5" ht="12.75">
      <c r="B8" s="6"/>
      <c r="C8" s="6"/>
      <c r="D8" s="6"/>
      <c r="E8" s="6"/>
    </row>
    <row r="9" spans="2:8" ht="12.75">
      <c r="B9" s="6"/>
      <c r="C9" s="6"/>
      <c r="D9" s="6"/>
      <c r="E9" s="6"/>
      <c r="F9" s="6"/>
      <c r="G9" s="6"/>
      <c r="H9" s="6"/>
    </row>
    <row r="10" spans="2:8" ht="12.75">
      <c r="B10" s="3"/>
      <c r="C10" s="3"/>
      <c r="D10" s="3"/>
      <c r="E10" s="6"/>
      <c r="F10" s="2"/>
      <c r="H10" s="6"/>
    </row>
    <row r="12" spans="2:7" ht="12.75">
      <c r="B12" s="6"/>
      <c r="C12" s="6"/>
      <c r="D12" s="6"/>
      <c r="E12" s="6"/>
      <c r="F12" s="3"/>
      <c r="G12" s="1"/>
    </row>
    <row r="13" spans="2:5" ht="12.75">
      <c r="B13" s="6"/>
      <c r="C13" s="6"/>
      <c r="D13" s="6"/>
      <c r="E13" s="6"/>
    </row>
    <row r="14" spans="2:8" ht="12.75">
      <c r="B14" s="6"/>
      <c r="C14" s="6"/>
      <c r="D14" s="6"/>
      <c r="E14" s="6"/>
      <c r="G14" s="2"/>
      <c r="H14" s="6"/>
    </row>
    <row r="16" spans="2:8" ht="12.75">
      <c r="B16" s="6"/>
      <c r="C16" s="6"/>
      <c r="D16" s="6"/>
      <c r="E16" s="6"/>
      <c r="F16" s="6"/>
      <c r="G16" s="6"/>
      <c r="H16" s="5"/>
    </row>
    <row r="17" spans="2:7" ht="12.75">
      <c r="B17" s="6"/>
      <c r="C17" s="6"/>
      <c r="D17" s="6"/>
      <c r="E17" s="6"/>
      <c r="F17" s="6"/>
      <c r="G17" s="6"/>
    </row>
    <row r="19" spans="2:8" ht="12.75">
      <c r="B19" s="6"/>
      <c r="C19" s="6"/>
      <c r="D19" s="6"/>
      <c r="E19" s="6"/>
      <c r="F19" s="6"/>
      <c r="G19" s="6"/>
      <c r="H19" s="6"/>
    </row>
    <row r="20" spans="7:8" ht="12.75">
      <c r="G20" s="2"/>
      <c r="H20" s="6"/>
    </row>
    <row r="21" spans="2:9" ht="12.75">
      <c r="B21" s="6"/>
      <c r="C21" s="6"/>
      <c r="D21" s="6"/>
      <c r="E21" s="6"/>
      <c r="F21" s="6"/>
      <c r="G21" s="6"/>
      <c r="H21" s="5"/>
      <c r="I21" s="6"/>
    </row>
    <row r="22" spans="2:7" ht="12.75">
      <c r="B22" s="6"/>
      <c r="C22" s="6"/>
      <c r="D22" s="6"/>
      <c r="E22" s="6"/>
      <c r="F22" s="6"/>
      <c r="G22" s="6"/>
    </row>
    <row r="23" spans="2:7" ht="12.75">
      <c r="B23" s="6"/>
      <c r="C23" s="6"/>
      <c r="D23" s="6"/>
      <c r="E23" s="6"/>
      <c r="F23" s="6"/>
      <c r="G23" s="6"/>
    </row>
    <row r="24" spans="2:7" ht="12.75">
      <c r="B24" s="6"/>
      <c r="C24" s="6"/>
      <c r="D24" s="6"/>
      <c r="E24" s="6"/>
      <c r="F24" s="6"/>
      <c r="G24" s="6"/>
    </row>
    <row r="25" spans="2:7" ht="12.75">
      <c r="B25" s="6"/>
      <c r="C25" s="6"/>
      <c r="D25" s="6"/>
      <c r="E25" s="6"/>
      <c r="F25" s="6"/>
      <c r="G25" s="6"/>
    </row>
    <row r="26" spans="2:7" ht="12.75">
      <c r="B26" s="6"/>
      <c r="C26" s="6"/>
      <c r="D26" s="6"/>
      <c r="E26" s="6"/>
      <c r="F26" s="6"/>
      <c r="G26" s="6"/>
    </row>
    <row r="27" spans="2:7" ht="12.75">
      <c r="B27" s="6"/>
      <c r="C27" s="6"/>
      <c r="D27" s="6"/>
      <c r="E27" s="6"/>
      <c r="F27" s="6"/>
      <c r="G27" s="6"/>
    </row>
    <row r="28" spans="2:7" ht="12.75">
      <c r="B28" s="6"/>
      <c r="C28" s="6"/>
      <c r="D28" s="6"/>
      <c r="E28" s="6"/>
      <c r="F28" s="6"/>
      <c r="G28" s="6"/>
    </row>
    <row r="29" spans="2:7" ht="12.75">
      <c r="B29" s="6"/>
      <c r="C29" s="6"/>
      <c r="D29" s="6"/>
      <c r="E29" s="6"/>
      <c r="F29" s="6"/>
      <c r="G29" s="9"/>
    </row>
    <row r="30" spans="2:7" ht="12.75">
      <c r="B30" s="6"/>
      <c r="C30" s="6"/>
      <c r="D30" s="6"/>
      <c r="E30" s="6"/>
      <c r="F30" s="6"/>
      <c r="G30" s="9"/>
    </row>
    <row r="31" spans="2:7" ht="12.75">
      <c r="B31" s="6"/>
      <c r="C31" s="6"/>
      <c r="D31" s="6"/>
      <c r="E31" s="6"/>
      <c r="F31" s="6"/>
      <c r="G31" s="9"/>
    </row>
    <row r="33" spans="2:7" ht="12.75">
      <c r="B33" s="6"/>
      <c r="C33" s="6"/>
      <c r="D33" s="6"/>
      <c r="G33" s="8"/>
    </row>
    <row r="41" spans="2:9" ht="20.25">
      <c r="B41" s="13" t="s">
        <v>66</v>
      </c>
      <c r="C41" s="13"/>
      <c r="D41" s="13"/>
      <c r="E41" s="13"/>
      <c r="F41" s="13"/>
      <c r="G41" s="13"/>
      <c r="H41" s="13"/>
      <c r="I41" s="13"/>
    </row>
    <row r="42" spans="2:9" ht="20.25">
      <c r="B42" s="13"/>
      <c r="C42" s="13"/>
      <c r="D42" s="13"/>
      <c r="E42" s="13"/>
      <c r="F42" s="13"/>
      <c r="G42" s="13"/>
      <c r="H42" s="13"/>
      <c r="I42" s="13"/>
    </row>
    <row r="43" spans="2:9" ht="20.25">
      <c r="B43" s="13" t="s">
        <v>41</v>
      </c>
      <c r="C43" s="13"/>
      <c r="D43" s="13"/>
      <c r="E43" s="13"/>
      <c r="F43" s="13"/>
      <c r="G43" s="13"/>
      <c r="H43" s="13"/>
      <c r="I43" s="13"/>
    </row>
    <row r="44" spans="2:9" ht="20.25">
      <c r="B44" s="13" t="s">
        <v>42</v>
      </c>
      <c r="C44" s="13"/>
      <c r="D44" s="13">
        <v>953</v>
      </c>
      <c r="E44" s="13"/>
      <c r="F44" s="13"/>
      <c r="G44" s="13"/>
      <c r="H44" s="13"/>
      <c r="I44" s="13"/>
    </row>
    <row r="45" spans="2:9" ht="20.25">
      <c r="B45" s="13" t="s">
        <v>43</v>
      </c>
      <c r="C45" s="13"/>
      <c r="D45" s="13">
        <v>43</v>
      </c>
      <c r="E45" s="13"/>
      <c r="F45" s="13" t="s">
        <v>55</v>
      </c>
      <c r="G45" s="13"/>
      <c r="H45" s="13">
        <v>6.5</v>
      </c>
      <c r="I45" s="13"/>
    </row>
    <row r="46" spans="2:9" ht="20.25">
      <c r="B46" s="13" t="s">
        <v>44</v>
      </c>
      <c r="C46" s="13"/>
      <c r="D46" s="13">
        <v>20.21</v>
      </c>
      <c r="E46" s="13"/>
      <c r="F46" s="13" t="s">
        <v>56</v>
      </c>
      <c r="G46" s="13"/>
      <c r="H46" s="13">
        <v>8085</v>
      </c>
      <c r="I46" s="13"/>
    </row>
    <row r="47" spans="2:9" ht="20.25">
      <c r="B47" s="13" t="s">
        <v>45</v>
      </c>
      <c r="C47" s="13"/>
      <c r="D47" s="13">
        <v>100</v>
      </c>
      <c r="E47" s="13"/>
      <c r="F47" s="13" t="s">
        <v>57</v>
      </c>
      <c r="G47" s="13"/>
      <c r="H47" s="13">
        <f>AVERAGE(H45*H46)/3600</f>
        <v>14.597916666666666</v>
      </c>
      <c r="I47" s="13"/>
    </row>
    <row r="48" spans="2:9" ht="20.25">
      <c r="B48" s="13" t="s">
        <v>46</v>
      </c>
      <c r="C48" s="13"/>
      <c r="D48" s="13">
        <v>20</v>
      </c>
      <c r="E48" s="13"/>
      <c r="F48" s="13" t="s">
        <v>58</v>
      </c>
      <c r="G48" s="13"/>
      <c r="H48" s="13">
        <f>AVERAGE(1.39*H47)</f>
        <v>20.291104166666663</v>
      </c>
      <c r="I48" s="13"/>
    </row>
    <row r="49" spans="2:9" ht="20.25">
      <c r="B49" s="13" t="s">
        <v>47</v>
      </c>
      <c r="C49" s="13"/>
      <c r="D49" s="13">
        <v>0.95</v>
      </c>
      <c r="E49" s="13"/>
      <c r="F49" s="13"/>
      <c r="G49" s="13"/>
      <c r="H49" s="13"/>
      <c r="I49" s="13"/>
    </row>
    <row r="50" spans="2:9" ht="20.25">
      <c r="B50" s="13" t="s">
        <v>48</v>
      </c>
      <c r="C50" s="13"/>
      <c r="D50" s="13">
        <v>197</v>
      </c>
      <c r="E50" s="13"/>
      <c r="F50" s="13"/>
      <c r="G50" s="13"/>
      <c r="H50" s="13"/>
      <c r="I50" s="13"/>
    </row>
    <row r="51" spans="2:9" ht="20.25">
      <c r="B51" s="13" t="s">
        <v>49</v>
      </c>
      <c r="C51" s="13"/>
      <c r="D51" s="13">
        <v>80</v>
      </c>
      <c r="E51" s="13"/>
      <c r="F51" s="13"/>
      <c r="G51" s="13"/>
      <c r="H51" s="13"/>
      <c r="I51" s="13"/>
    </row>
    <row r="52" spans="2:9" ht="20.25">
      <c r="B52" s="13" t="s">
        <v>50</v>
      </c>
      <c r="C52" s="13"/>
      <c r="D52" s="13">
        <v>35</v>
      </c>
      <c r="E52" s="13"/>
      <c r="F52" s="13"/>
      <c r="G52" s="13"/>
      <c r="H52" s="13"/>
      <c r="I52" s="13"/>
    </row>
    <row r="53" spans="2:9" ht="20.25">
      <c r="B53" s="13" t="s">
        <v>51</v>
      </c>
      <c r="C53" s="13"/>
      <c r="D53" s="13">
        <v>7281</v>
      </c>
      <c r="E53" s="13"/>
      <c r="F53" s="13"/>
      <c r="G53" s="13"/>
      <c r="H53" s="13"/>
      <c r="I53" s="13"/>
    </row>
    <row r="54" spans="2:9" ht="20.25">
      <c r="B54" s="13" t="s">
        <v>52</v>
      </c>
      <c r="C54" s="13"/>
      <c r="D54" s="13">
        <v>2.13</v>
      </c>
      <c r="E54" s="13"/>
      <c r="F54" s="13"/>
      <c r="G54" s="13"/>
      <c r="H54" s="13"/>
      <c r="I54" s="13"/>
    </row>
    <row r="55" spans="2:9" ht="20.25">
      <c r="B55" s="13" t="s">
        <v>53</v>
      </c>
      <c r="C55" s="13"/>
      <c r="D55" s="13">
        <v>1.4</v>
      </c>
      <c r="E55" s="13"/>
      <c r="F55" s="13"/>
      <c r="G55" s="13"/>
      <c r="H55" s="13"/>
      <c r="I55" s="13"/>
    </row>
    <row r="56" spans="2:9" ht="20.25">
      <c r="B56" s="13" t="s">
        <v>54</v>
      </c>
      <c r="C56" s="13"/>
      <c r="D56" s="13">
        <v>286.89</v>
      </c>
      <c r="E56" s="13"/>
      <c r="F56" s="13"/>
      <c r="G56" s="13"/>
      <c r="H56" s="13"/>
      <c r="I56" s="13"/>
    </row>
    <row r="57" spans="2:9" ht="20.25">
      <c r="B57" s="13"/>
      <c r="C57" s="13"/>
      <c r="D57" s="13"/>
      <c r="E57" s="13"/>
      <c r="F57" s="13"/>
      <c r="G57" s="13"/>
      <c r="H57" s="13"/>
      <c r="I57" s="13"/>
    </row>
    <row r="58" spans="2:9" ht="20.25">
      <c r="B58" s="13" t="s">
        <v>59</v>
      </c>
      <c r="C58" s="13"/>
      <c r="D58" s="13"/>
      <c r="E58" s="13"/>
      <c r="F58" s="13"/>
      <c r="G58" s="13"/>
      <c r="H58" s="13"/>
      <c r="I58" s="13"/>
    </row>
    <row r="59" spans="2:9" ht="20.25">
      <c r="B59" s="13" t="s">
        <v>60</v>
      </c>
      <c r="C59" s="13"/>
      <c r="D59" s="13">
        <f>AVERAGE((D55+1)/D55)</f>
        <v>1.7142857142857144</v>
      </c>
      <c r="E59" s="13">
        <f>AVERAGE((D55-1)/D55)</f>
        <v>0.28571428571428564</v>
      </c>
      <c r="F59" s="13"/>
      <c r="G59" s="13"/>
      <c r="H59" s="13"/>
      <c r="I59" s="13"/>
    </row>
    <row r="60" spans="2:9" ht="20.25">
      <c r="B60" s="13"/>
      <c r="C60" s="13" t="s">
        <v>61</v>
      </c>
      <c r="D60" s="13">
        <f>AVERAGE((2*D55)/(D55-1))</f>
        <v>7.000000000000001</v>
      </c>
      <c r="E60" s="13"/>
      <c r="F60" s="13"/>
      <c r="G60" s="13"/>
      <c r="H60" s="13"/>
      <c r="I60" s="13"/>
    </row>
    <row r="61" spans="2:9" ht="20.25">
      <c r="B61" s="13"/>
      <c r="C61" s="13"/>
      <c r="D61" s="13">
        <f>AVERAGE(D60*D56)*(D51+273.15)</f>
        <v>709206.4245000001</v>
      </c>
      <c r="E61" s="13"/>
      <c r="F61" s="13"/>
      <c r="G61" s="13"/>
      <c r="H61" s="13"/>
      <c r="I61" s="13"/>
    </row>
    <row r="62" spans="2:9" ht="20.25">
      <c r="B62" s="13"/>
      <c r="C62" s="13"/>
      <c r="D62" s="13">
        <f>AVERAGE((1-(D44/(D44+D50))^E59))</f>
        <v>0.05227070991280669</v>
      </c>
      <c r="E62" s="13"/>
      <c r="F62" s="13"/>
      <c r="G62" s="13"/>
      <c r="H62" s="13"/>
      <c r="I62" s="13"/>
    </row>
    <row r="63" spans="2:9" ht="20.25">
      <c r="B63" s="13"/>
      <c r="C63" s="13" t="s">
        <v>62</v>
      </c>
      <c r="D63" s="13">
        <f>SQRT(D61*D62)</f>
        <v>192.53758927372687</v>
      </c>
      <c r="E63" s="13"/>
      <c r="F63" s="13"/>
      <c r="G63" s="13"/>
      <c r="H63" s="13"/>
      <c r="I63" s="13"/>
    </row>
    <row r="64" spans="2:9" ht="20.25">
      <c r="B64" s="13"/>
      <c r="C64" s="13"/>
      <c r="D64" s="13"/>
      <c r="E64" s="13"/>
      <c r="F64" s="13"/>
      <c r="G64" s="13"/>
      <c r="H64" s="13"/>
      <c r="I64" s="13"/>
    </row>
    <row r="65" spans="2:9" ht="20.25">
      <c r="B65" s="13"/>
      <c r="C65" s="13"/>
      <c r="D65" s="13">
        <f>AVERAGE(2/D55)</f>
        <v>1.4285714285714286</v>
      </c>
      <c r="E65" s="13">
        <f>AVERAGE(D67^D65)</f>
        <v>0.7645775021953104</v>
      </c>
      <c r="F65" s="13"/>
      <c r="G65" s="13"/>
      <c r="H65" s="13"/>
      <c r="I65" s="13"/>
    </row>
    <row r="66" spans="2:9" ht="20.25">
      <c r="B66" s="13"/>
      <c r="C66" s="13"/>
      <c r="D66" s="13">
        <f>AVERAGE((1+D55)/D55)</f>
        <v>1.7142857142857144</v>
      </c>
      <c r="E66" s="13">
        <f>AVERAGE(D67^D66)</f>
        <v>0.724612493372201</v>
      </c>
      <c r="F66" s="13"/>
      <c r="G66" s="13"/>
      <c r="H66" s="13"/>
      <c r="I66" s="13"/>
    </row>
    <row r="67" spans="2:9" ht="20.25">
      <c r="B67" s="13"/>
      <c r="C67" s="13"/>
      <c r="D67" s="13">
        <f>AVERAGE(D44)/((D44+D50))</f>
        <v>0.828695652173913</v>
      </c>
      <c r="E67" s="13"/>
      <c r="F67" s="13"/>
      <c r="G67" s="13"/>
      <c r="H67" s="13"/>
      <c r="I67" s="13"/>
    </row>
    <row r="68" spans="2:9" ht="20.25">
      <c r="B68" s="13"/>
      <c r="C68" s="13" t="s">
        <v>63</v>
      </c>
      <c r="D68" s="13">
        <f>SQRT(E65-E66)</f>
        <v>0.19991250291842524</v>
      </c>
      <c r="E68" s="13"/>
      <c r="F68" s="13"/>
      <c r="G68" s="13"/>
      <c r="H68" s="13"/>
      <c r="I68" s="13"/>
    </row>
    <row r="69" spans="2:9" ht="20.25">
      <c r="B69" s="13"/>
      <c r="C69" s="13"/>
      <c r="D69" s="13">
        <f>AVERAGE(D53*D49*D68*(D44+D50)/10000)</f>
        <v>159.02025051208417</v>
      </c>
      <c r="E69" s="13"/>
      <c r="F69" s="13"/>
      <c r="G69" s="13"/>
      <c r="H69" s="13"/>
      <c r="I69" s="13"/>
    </row>
    <row r="70" spans="2:9" ht="20.25">
      <c r="B70" s="13"/>
      <c r="C70" s="13"/>
      <c r="D70" s="13">
        <f>AVERAGE(2*D55/(D55-1)*1/(D56*(D51+273.15)))</f>
        <v>6.909130868991446E-05</v>
      </c>
      <c r="E70" s="13"/>
      <c r="F70" s="13"/>
      <c r="G70" s="13"/>
      <c r="H70" s="13"/>
      <c r="I70" s="13"/>
    </row>
    <row r="71" spans="2:9" ht="20.25">
      <c r="B71" s="13"/>
      <c r="C71" s="13"/>
      <c r="D71" s="13">
        <f>SQRT(D70)</f>
        <v>0.008312118183105583</v>
      </c>
      <c r="E71" s="13"/>
      <c r="F71" s="13"/>
      <c r="G71" s="13"/>
      <c r="H71" s="13"/>
      <c r="I71" s="13"/>
    </row>
    <row r="72" spans="2:9" ht="20.25">
      <c r="B72" s="13"/>
      <c r="C72" s="13"/>
      <c r="D72" s="13">
        <f>AVERAGE(D69*D71)</f>
        <v>1.3217951157634997</v>
      </c>
      <c r="E72" s="13"/>
      <c r="F72" s="13"/>
      <c r="G72" s="13"/>
      <c r="H72" s="13"/>
      <c r="I72" s="13"/>
    </row>
    <row r="73" spans="2:9" ht="20.25">
      <c r="B73" s="13"/>
      <c r="C73" s="13" t="s">
        <v>64</v>
      </c>
      <c r="D73" s="13">
        <f>AVERAGE(D72/H48*100)</f>
        <v>6.514160613964452</v>
      </c>
      <c r="E73" s="13"/>
      <c r="F73" s="13"/>
      <c r="G73" s="13"/>
      <c r="H73" s="13"/>
      <c r="I73" s="13"/>
    </row>
    <row r="74" spans="2:9" ht="20.25">
      <c r="B74" s="13"/>
      <c r="C74" s="13"/>
      <c r="D74" s="13"/>
      <c r="E74" s="13"/>
      <c r="F74" s="13"/>
      <c r="G74" s="13"/>
      <c r="H74" s="13"/>
      <c r="I74" s="13"/>
    </row>
    <row r="75" spans="2:9" ht="20.25">
      <c r="B75" s="13"/>
      <c r="C75" s="13" t="s">
        <v>65</v>
      </c>
      <c r="D75" s="13">
        <f>AVERAGE(D73*D63)</f>
        <v>1254.220780754576</v>
      </c>
      <c r="E75" s="13"/>
      <c r="F75" s="13"/>
      <c r="G75" s="13"/>
      <c r="H75" s="13"/>
      <c r="I75" s="13"/>
    </row>
    <row r="76" spans="2:9" ht="20.25">
      <c r="B76" s="13"/>
      <c r="C76" s="13" t="s">
        <v>68</v>
      </c>
      <c r="D76" s="13">
        <f>AVERAGE(D75/300)</f>
        <v>4.1807359358485865</v>
      </c>
      <c r="E76" s="13"/>
      <c r="F76" s="13"/>
      <c r="G76" s="13"/>
      <c r="H76" s="13"/>
      <c r="I76" s="13"/>
    </row>
  </sheetData>
  <sheetProtection/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rajashree 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cell</dc:creator>
  <cp:keywords/>
  <dc:description/>
  <cp:lastModifiedBy>india2world@ymail.com</cp:lastModifiedBy>
  <cp:lastPrinted>2006-05-29T10:54:13Z</cp:lastPrinted>
  <dcterms:created xsi:type="dcterms:W3CDTF">2003-06-10T09:00:20Z</dcterms:created>
  <dcterms:modified xsi:type="dcterms:W3CDTF">2015-12-12T14:58:03Z</dcterms:modified>
  <cp:category/>
  <cp:version/>
  <cp:contentType/>
  <cp:contentStatus/>
</cp:coreProperties>
</file>