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69" activeTab="0"/>
  </bookViews>
  <sheets>
    <sheet name="Heat Balance" sheetId="1" r:id="rId1"/>
  </sheets>
  <definedNames>
    <definedName name="_xlnm.Print_Area" localSheetId="0">'Heat Balance'!$A$2:$AD$37</definedName>
    <definedName name="Production">#REF!</definedName>
  </definedNames>
  <calcPr fullCalcOnLoad="1"/>
</workbook>
</file>

<file path=xl/sharedStrings.xml><?xml version="1.0" encoding="utf-8"?>
<sst xmlns="http://schemas.openxmlformats.org/spreadsheetml/2006/main" count="112" uniqueCount="87">
  <si>
    <t>DOSING AIR  :</t>
  </si>
  <si>
    <t>PH EXHAUST GAS  :</t>
  </si>
  <si>
    <t>RAW MEAL  :</t>
  </si>
  <si>
    <r>
      <t>CLK.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  :</t>
    </r>
  </si>
  <si>
    <t>COOLING AIR  :</t>
  </si>
  <si>
    <r>
      <t>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  :</t>
    </r>
  </si>
  <si>
    <t>HEAT OUTPUT (KCAL/Kg CLINKER)  :</t>
  </si>
  <si>
    <t>Kg/Kg of CLINKER  :</t>
  </si>
  <si>
    <t>COOLER EXHAUST GAS  :</t>
  </si>
  <si>
    <r>
      <t>VOLUME (NM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/KG)  :</t>
    </r>
  </si>
  <si>
    <r>
      <t>DUST LOAD (gms/NM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 :</t>
    </r>
  </si>
  <si>
    <t>MOISTURE (%)  :</t>
  </si>
  <si>
    <r>
      <t>AMB.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  :</t>
    </r>
  </si>
  <si>
    <t>PRIMARY AIR  :</t>
  </si>
  <si>
    <t>1. HEAT FOR CLINKERISATION  :</t>
  </si>
  <si>
    <t>2. HEAT CARRIED BY PH EXHAUST GAS  :</t>
  </si>
  <si>
    <t>CLINKER COMPOSITION  :</t>
  </si>
  <si>
    <t>3. HEAT CARRIED BY COOLER EXHAUST GAS  :</t>
  </si>
  <si>
    <t>HEAT OUTPUT KCAL/ Kg CLINKER</t>
  </si>
  <si>
    <t>HEAT INPUT KCAL/ Kg CLINKER</t>
  </si>
  <si>
    <r>
      <t>%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 :</t>
    </r>
  </si>
  <si>
    <t>4. HEAT CARRIED BY PH EXHAUST GAS DUST  :</t>
  </si>
  <si>
    <r>
      <t>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 :</t>
    </r>
  </si>
  <si>
    <t>5. HEAT FOR MOISTURE EVAPORATION  :</t>
  </si>
  <si>
    <t>Clinkerisation</t>
  </si>
  <si>
    <r>
      <t>%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 :</t>
    </r>
  </si>
  <si>
    <t>6. HEAT CARRIED BY CLINKER  :</t>
  </si>
  <si>
    <t>Sensible heat cooling air</t>
  </si>
  <si>
    <t>% CaO  :</t>
  </si>
  <si>
    <t>7. RADIATION LOSSES  :</t>
  </si>
  <si>
    <t>% MgO  :</t>
  </si>
  <si>
    <t>8. HEAT CARRIED BY BYPASS GAS  :</t>
  </si>
  <si>
    <t>PH Exhaust gas</t>
  </si>
  <si>
    <t xml:space="preserve">    HEAT CARRIED BY BYPASS DUST  :</t>
  </si>
  <si>
    <t xml:space="preserve">    DECARBONISATION LOSS  :</t>
  </si>
  <si>
    <t>Sensible heat dosing air</t>
  </si>
  <si>
    <t>BYPASS  :</t>
  </si>
  <si>
    <t>Cooler Exhaust gas</t>
  </si>
  <si>
    <r>
      <t>VOLUME AT KILN INLET (NM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/KG)  :</t>
    </r>
  </si>
  <si>
    <t>% BYPASS CONSIDERED  :</t>
  </si>
  <si>
    <t>TOTAL HEAT OUTPUT (KCAL/Kg CLINKER)  :</t>
  </si>
  <si>
    <r>
      <t>GAS TEMP. AT KILN INLET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  :</t>
    </r>
  </si>
  <si>
    <t>PH Exhaust dust</t>
  </si>
  <si>
    <t>PLANT CAPACITY</t>
  </si>
  <si>
    <t>Sensible heat primary air</t>
  </si>
  <si>
    <t>TPD</t>
  </si>
  <si>
    <t>AMOUNT (Kg/Kg of CLINKER)  :</t>
  </si>
  <si>
    <t>HEAT INPUT (KCAL/Kg CLINKER)  :</t>
  </si>
  <si>
    <t xml:space="preserve">Moisture </t>
  </si>
  <si>
    <t>AMB. TEMP.</t>
  </si>
  <si>
    <t>Sensible heat raw meal</t>
  </si>
  <si>
    <r>
      <t>SP. HEAT OF AMBIENT AIR (KCAL/NM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 :</t>
    </r>
  </si>
  <si>
    <t>1. HEAT FROM COOLING AIR  :</t>
  </si>
  <si>
    <t>CLINKER  :</t>
  </si>
  <si>
    <r>
      <t>SP. HEAT OF PH. EXHAUST GAS (KCAL/NM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 :</t>
    </r>
  </si>
  <si>
    <t>2. HEAT FROM DOSING AIR  :</t>
  </si>
  <si>
    <t>Exit clinker</t>
  </si>
  <si>
    <r>
      <t>SP. HEAT OF COOLER EXH. GAS (KCAL/NM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 :</t>
    </r>
  </si>
  <si>
    <t>3. HEAT FROM PRIMARY AIR  :</t>
  </si>
  <si>
    <r>
      <t>SP. HEAT OF DOSING AIR (KCAL/NM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 :</t>
    </r>
  </si>
  <si>
    <t>4. HEAT FROM RAW MEAL  :</t>
  </si>
  <si>
    <t>FUEL</t>
  </si>
  <si>
    <t>SP. HEAT OF RAW MEAL (KCAL/Kg)  :</t>
  </si>
  <si>
    <t>5. HEAT FROM FUEL  :</t>
  </si>
  <si>
    <t>Radiation losses</t>
  </si>
  <si>
    <t>SP. HEAT OF KILN DUST (KCAL/Kg)  :</t>
  </si>
  <si>
    <t>SP. HEAT OF CLINKER (KCAL/Kg)  :</t>
  </si>
  <si>
    <t>SP. HEAT OF DUST AT KILN INLET (KCAL/Kg)  :</t>
  </si>
  <si>
    <t>TOTAL HEAT INPUT (KCAL/Kg CLINKER)  :</t>
  </si>
  <si>
    <t>By pass losses</t>
  </si>
  <si>
    <r>
      <t>SP. HEAT OF GAS AT KILN INLET(KCAL/NM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 :</t>
    </r>
  </si>
  <si>
    <r>
      <t>O</t>
    </r>
    <r>
      <rPr>
        <sz val="10"/>
        <rFont val="Arial"/>
        <family val="2"/>
      </rPr>
      <t>C</t>
    </r>
  </si>
  <si>
    <r>
      <t>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 :</t>
    </r>
  </si>
  <si>
    <r>
      <t>VOLUME (NM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/KG)  :</t>
    </r>
  </si>
  <si>
    <t>RADIATION LOSSES (kcal/Kg CLINKER):</t>
  </si>
  <si>
    <t>Date</t>
  </si>
  <si>
    <t>Section</t>
  </si>
  <si>
    <t>:</t>
  </si>
  <si>
    <t>Calculations by      :</t>
  </si>
  <si>
    <t>DATE:</t>
  </si>
  <si>
    <r>
      <t>Note:</t>
    </r>
    <r>
      <rPr>
        <sz val="10"/>
        <rFont val="Arial"/>
        <family val="0"/>
      </rPr>
      <t xml:space="preserve"> Raw Meal to Clinker Factor = 1.60 kg / kg clinker.</t>
    </r>
  </si>
  <si>
    <t>PREHEATER  :</t>
  </si>
  <si>
    <t>COOLER SIDE :</t>
  </si>
  <si>
    <t>PLANT CAPACITY  TPD :</t>
  </si>
  <si>
    <t>KILN SHELL:</t>
  </si>
  <si>
    <t>KILN</t>
  </si>
  <si>
    <t>PROCESS DEPT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</si>
</sst>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d/mmm/yyyy"/>
    <numFmt numFmtId="170" formatCode="0.000%"/>
    <numFmt numFmtId="171" formatCode="0.000E+00"/>
    <numFmt numFmtId="172" formatCode="0.0E+00"/>
    <numFmt numFmtId="173" formatCode="0E+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d/mmm/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0"/>
    </font>
    <font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Continuous"/>
    </xf>
    <xf numFmtId="0" fontId="0" fillId="33" borderId="15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left"/>
    </xf>
    <xf numFmtId="0" fontId="0" fillId="33" borderId="22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2" fontId="0" fillId="33" borderId="24" xfId="0" applyNumberFormat="1" applyFont="1" applyFill="1" applyBorder="1" applyAlignment="1">
      <alignment horizontal="centerContinuous"/>
    </xf>
    <xf numFmtId="0" fontId="0" fillId="33" borderId="25" xfId="0" applyFont="1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6" xfId="0" applyFont="1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2" fontId="0" fillId="33" borderId="27" xfId="0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Continuous"/>
    </xf>
    <xf numFmtId="10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Continuous"/>
    </xf>
    <xf numFmtId="9" fontId="0" fillId="33" borderId="0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centerContinuous"/>
    </xf>
    <xf numFmtId="0" fontId="0" fillId="33" borderId="12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2" fontId="1" fillId="33" borderId="14" xfId="0" applyNumberFormat="1" applyFont="1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9" xfId="0" applyFont="1" applyFill="1" applyBorder="1" applyAlignment="1">
      <alignment horizontal="centerContinuous"/>
    </xf>
    <xf numFmtId="167" fontId="0" fillId="33" borderId="2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66" fontId="0" fillId="33" borderId="16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2" fontId="1" fillId="33" borderId="27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Continuous"/>
    </xf>
    <xf numFmtId="2" fontId="0" fillId="33" borderId="11" xfId="0" applyNumberFormat="1" applyFont="1" applyFill="1" applyBorder="1" applyAlignment="1">
      <alignment horizontal="centerContinuous"/>
    </xf>
    <xf numFmtId="2" fontId="0" fillId="33" borderId="18" xfId="0" applyNumberFormat="1" applyFont="1" applyFill="1" applyBorder="1" applyAlignment="1">
      <alignment horizontal="centerContinuous"/>
    </xf>
    <xf numFmtId="2" fontId="0" fillId="33" borderId="0" xfId="0" applyNumberFormat="1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2" fontId="9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/>
    </xf>
    <xf numFmtId="2" fontId="0" fillId="0" borderId="31" xfId="0" applyNumberForma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2" fontId="0" fillId="33" borderId="27" xfId="0" applyNumberFormat="1" applyFont="1" applyFill="1" applyBorder="1" applyAlignment="1">
      <alignment horizontal="centerContinuous"/>
    </xf>
    <xf numFmtId="2" fontId="0" fillId="33" borderId="35" xfId="0" applyNumberFormat="1" applyFont="1" applyFill="1" applyBorder="1" applyAlignment="1">
      <alignment horizontal="centerContinuous"/>
    </xf>
    <xf numFmtId="0" fontId="0" fillId="0" borderId="25" xfId="0" applyBorder="1" applyAlignment="1">
      <alignment/>
    </xf>
    <xf numFmtId="0" fontId="6" fillId="33" borderId="0" xfId="0" applyFont="1" applyFill="1" applyAlignment="1">
      <alignment/>
    </xf>
    <xf numFmtId="14" fontId="0" fillId="0" borderId="31" xfId="0" applyNumberFormat="1" applyFont="1" applyBorder="1" applyAlignment="1">
      <alignment horizontal="left"/>
    </xf>
    <xf numFmtId="14" fontId="7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33" borderId="17" xfId="0" applyFont="1" applyFill="1" applyBorder="1" applyAlignment="1">
      <alignment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15059025" y="2200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>
      <xdr:nvSpPr>
        <xdr:cNvPr id="2" name="Line 6"/>
        <xdr:cNvSpPr>
          <a:spLocks/>
        </xdr:cNvSpPr>
      </xdr:nvSpPr>
      <xdr:spPr>
        <a:xfrm>
          <a:off x="15059025" y="4981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16</xdr:row>
      <xdr:rowOff>0</xdr:rowOff>
    </xdr:to>
    <xdr:sp>
      <xdr:nvSpPr>
        <xdr:cNvPr id="3" name="Line 7"/>
        <xdr:cNvSpPr>
          <a:spLocks/>
        </xdr:cNvSpPr>
      </xdr:nvSpPr>
      <xdr:spPr>
        <a:xfrm>
          <a:off x="15059025" y="22002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15059025" y="46386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5068550" y="2847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15059025" y="3590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171450</xdr:rowOff>
    </xdr:from>
    <xdr:to>
      <xdr:col>25</xdr:col>
      <xdr:colOff>0</xdr:colOff>
      <xdr:row>22</xdr:row>
      <xdr:rowOff>171450</xdr:rowOff>
    </xdr:to>
    <xdr:sp>
      <xdr:nvSpPr>
        <xdr:cNvPr id="7" name="Line 12"/>
        <xdr:cNvSpPr>
          <a:spLocks/>
        </xdr:cNvSpPr>
      </xdr:nvSpPr>
      <xdr:spPr>
        <a:xfrm flipH="1">
          <a:off x="15059025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16</xdr:row>
      <xdr:rowOff>0</xdr:rowOff>
    </xdr:to>
    <xdr:sp>
      <xdr:nvSpPr>
        <xdr:cNvPr id="8" name="Line 13"/>
        <xdr:cNvSpPr>
          <a:spLocks/>
        </xdr:cNvSpPr>
      </xdr:nvSpPr>
      <xdr:spPr>
        <a:xfrm>
          <a:off x="13820775" y="20002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31</xdr:row>
      <xdr:rowOff>0</xdr:rowOff>
    </xdr:to>
    <xdr:sp>
      <xdr:nvSpPr>
        <xdr:cNvPr id="9" name="Line 14"/>
        <xdr:cNvSpPr>
          <a:spLocks/>
        </xdr:cNvSpPr>
      </xdr:nvSpPr>
      <xdr:spPr>
        <a:xfrm>
          <a:off x="13820775" y="463867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Line 15"/>
        <xdr:cNvSpPr>
          <a:spLocks/>
        </xdr:cNvSpPr>
      </xdr:nvSpPr>
      <xdr:spPr>
        <a:xfrm flipH="1">
          <a:off x="13211175" y="2000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13211175" y="2524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13211175" y="3038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171450</xdr:rowOff>
    </xdr:from>
    <xdr:to>
      <xdr:col>22</xdr:col>
      <xdr:colOff>0</xdr:colOff>
      <xdr:row>18</xdr:row>
      <xdr:rowOff>171450</xdr:rowOff>
    </xdr:to>
    <xdr:sp>
      <xdr:nvSpPr>
        <xdr:cNvPr id="13" name="Line 18"/>
        <xdr:cNvSpPr>
          <a:spLocks/>
        </xdr:cNvSpPr>
      </xdr:nvSpPr>
      <xdr:spPr>
        <a:xfrm flipH="1">
          <a:off x="13211175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13211175" y="4124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13211175" y="4638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13211175" y="5143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7" name="Line 22"/>
        <xdr:cNvSpPr>
          <a:spLocks/>
        </xdr:cNvSpPr>
      </xdr:nvSpPr>
      <xdr:spPr>
        <a:xfrm flipH="1">
          <a:off x="13211175" y="5676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2"/>
  <sheetViews>
    <sheetView tabSelected="1" zoomScaleSheetLayoutView="100" zoomScalePageLayoutView="0" workbookViewId="0" topLeftCell="A1">
      <selection activeCell="H10" sqref="H10"/>
    </sheetView>
  </sheetViews>
  <sheetFormatPr defaultColWidth="9.140625" defaultRowHeight="12.75"/>
  <cols>
    <col min="3" max="3" width="12.421875" style="0" bestFit="1" customWidth="1"/>
    <col min="10" max="10" width="44.8515625" style="0" bestFit="1" customWidth="1"/>
    <col min="11" max="12" width="9.140625" style="0" hidden="1" customWidth="1"/>
    <col min="13" max="13" width="0.13671875" style="0" hidden="1" customWidth="1"/>
    <col min="14" max="14" width="9.140625" style="0" hidden="1" customWidth="1"/>
    <col min="15" max="15" width="0.13671875" style="0" customWidth="1"/>
    <col min="16" max="16" width="16.57421875" style="0" customWidth="1"/>
    <col min="17" max="17" width="23.00390625" style="0" bestFit="1" customWidth="1"/>
    <col min="18" max="18" width="9.140625" style="0" hidden="1" customWidth="1"/>
    <col min="19" max="19" width="9.57421875" style="0" customWidth="1"/>
    <col min="20" max="20" width="9.28125" style="0" bestFit="1" customWidth="1"/>
    <col min="23" max="23" width="9.28125" style="0" bestFit="1" customWidth="1"/>
    <col min="24" max="24" width="9.28125" style="0" customWidth="1"/>
    <col min="27" max="27" width="9.8515625" style="0" bestFit="1" customWidth="1"/>
    <col min="28" max="28" width="9.28125" style="0" customWidth="1"/>
    <col min="29" max="29" width="20.8515625" style="0" bestFit="1" customWidth="1"/>
    <col min="30" max="30" width="10.57421875" style="0" customWidth="1"/>
  </cols>
  <sheetData>
    <row r="1" ht="24.75" customHeight="1" thickBot="1"/>
    <row r="2" spans="1:33" ht="14.25">
      <c r="A2" s="6" t="s">
        <v>75</v>
      </c>
      <c r="B2" s="106" t="s">
        <v>77</v>
      </c>
      <c r="C2" s="101">
        <v>39699</v>
      </c>
      <c r="D2" s="5"/>
      <c r="E2" s="6" t="s">
        <v>0</v>
      </c>
      <c r="F2" s="7"/>
      <c r="G2" s="7"/>
      <c r="H2" s="7"/>
      <c r="I2" s="8"/>
      <c r="J2" s="6"/>
      <c r="K2" s="9"/>
      <c r="L2" s="10"/>
      <c r="M2" s="9"/>
      <c r="N2" s="7"/>
      <c r="O2" s="7"/>
      <c r="P2" s="11"/>
      <c r="Q2" s="12" t="s">
        <v>1</v>
      </c>
      <c r="R2" s="7"/>
      <c r="S2" s="7"/>
      <c r="T2" s="13"/>
      <c r="U2" s="14" t="s">
        <v>2</v>
      </c>
      <c r="V2" s="7"/>
      <c r="W2" s="7"/>
      <c r="X2" s="108"/>
      <c r="Y2" s="7" t="s">
        <v>3</v>
      </c>
      <c r="Z2" s="7"/>
      <c r="AA2" s="4"/>
      <c r="AB2" s="108">
        <f>D26</f>
        <v>204</v>
      </c>
      <c r="AC2" s="14" t="s">
        <v>4</v>
      </c>
      <c r="AD2" s="85"/>
      <c r="AE2" s="1"/>
      <c r="AF2" s="1"/>
      <c r="AG2" s="2"/>
    </row>
    <row r="3" spans="1:33" ht="14.25">
      <c r="A3" s="15" t="s">
        <v>76</v>
      </c>
      <c r="B3" s="105" t="s">
        <v>77</v>
      </c>
      <c r="C3" s="102" t="s">
        <v>85</v>
      </c>
      <c r="D3" s="16"/>
      <c r="E3" s="17" t="s">
        <v>5</v>
      </c>
      <c r="F3" s="10"/>
      <c r="G3" s="10"/>
      <c r="H3" s="10"/>
      <c r="I3" s="18">
        <v>34</v>
      </c>
      <c r="J3" s="19" t="s">
        <v>6</v>
      </c>
      <c r="K3" s="10"/>
      <c r="L3" s="10"/>
      <c r="M3" s="20"/>
      <c r="N3" s="10"/>
      <c r="O3" s="10"/>
      <c r="P3" s="21"/>
      <c r="Q3" s="17" t="s">
        <v>5</v>
      </c>
      <c r="R3" s="10"/>
      <c r="S3" s="20"/>
      <c r="T3" s="22">
        <f>D16</f>
        <v>295</v>
      </c>
      <c r="U3" s="10" t="s">
        <v>7</v>
      </c>
      <c r="V3" s="10"/>
      <c r="W3" s="10"/>
      <c r="X3" s="109">
        <f>D21</f>
        <v>1.6</v>
      </c>
      <c r="Y3" s="10" t="s">
        <v>8</v>
      </c>
      <c r="Z3" s="10"/>
      <c r="AA3" s="23"/>
      <c r="AB3" s="110"/>
      <c r="AC3" s="23" t="s">
        <v>72</v>
      </c>
      <c r="AD3" s="88">
        <f>D33</f>
        <v>29</v>
      </c>
      <c r="AE3" s="1"/>
      <c r="AF3" s="1"/>
      <c r="AG3" s="3"/>
    </row>
    <row r="4" spans="1:35" ht="15" thickBot="1">
      <c r="A4" s="103" t="s">
        <v>78</v>
      </c>
      <c r="B4" s="107"/>
      <c r="C4" s="104" t="s">
        <v>86</v>
      </c>
      <c r="D4" s="25"/>
      <c r="E4" s="17" t="s">
        <v>9</v>
      </c>
      <c r="F4" s="10"/>
      <c r="G4" s="10"/>
      <c r="H4" s="10"/>
      <c r="I4" s="69">
        <v>0.088</v>
      </c>
      <c r="J4" s="24"/>
      <c r="K4" s="27"/>
      <c r="L4" s="27"/>
      <c r="M4" s="27"/>
      <c r="N4" s="27"/>
      <c r="O4" s="27"/>
      <c r="P4" s="28"/>
      <c r="Q4" s="17" t="s">
        <v>9</v>
      </c>
      <c r="R4" s="10"/>
      <c r="S4" s="20"/>
      <c r="T4" s="22">
        <f>D17</f>
        <v>1.56</v>
      </c>
      <c r="U4" s="10" t="s">
        <v>5</v>
      </c>
      <c r="V4" s="10"/>
      <c r="W4" s="10"/>
      <c r="X4" s="109">
        <f>D22</f>
        <v>60</v>
      </c>
      <c r="Y4" s="10" t="s">
        <v>5</v>
      </c>
      <c r="Z4" s="10"/>
      <c r="AA4" s="23"/>
      <c r="AB4" s="109">
        <f>D29</f>
        <v>239</v>
      </c>
      <c r="AC4" s="23" t="s">
        <v>73</v>
      </c>
      <c r="AD4" s="88">
        <f>D34</f>
        <v>1.86</v>
      </c>
      <c r="AE4" s="1"/>
      <c r="AF4" s="1"/>
      <c r="AG4" s="2"/>
      <c r="AI4" s="2"/>
    </row>
    <row r="5" spans="1:35" ht="14.25">
      <c r="A5" s="6" t="s">
        <v>83</v>
      </c>
      <c r="B5" s="7"/>
      <c r="C5" s="29"/>
      <c r="D5" s="30">
        <v>3500</v>
      </c>
      <c r="E5" s="17"/>
      <c r="F5" s="10"/>
      <c r="G5" s="10"/>
      <c r="H5" s="10"/>
      <c r="I5" s="18"/>
      <c r="J5" s="10"/>
      <c r="K5" s="10"/>
      <c r="L5" s="10"/>
      <c r="M5" s="10"/>
      <c r="N5" s="10"/>
      <c r="O5" s="31"/>
      <c r="P5" s="5"/>
      <c r="Q5" s="17" t="s">
        <v>10</v>
      </c>
      <c r="R5" s="10"/>
      <c r="S5" s="20"/>
      <c r="T5" s="22">
        <f>D18</f>
        <v>50</v>
      </c>
      <c r="U5" s="10" t="s">
        <v>11</v>
      </c>
      <c r="V5" s="10"/>
      <c r="W5" s="10"/>
      <c r="X5" s="109">
        <f>D23</f>
        <v>0.5</v>
      </c>
      <c r="Y5" s="10" t="s">
        <v>9</v>
      </c>
      <c r="Z5" s="10"/>
      <c r="AA5" s="23"/>
      <c r="AB5" s="109">
        <f>D30</f>
        <v>0.97</v>
      </c>
      <c r="AC5" s="23" t="s">
        <v>79</v>
      </c>
      <c r="AD5" s="100">
        <f>C2</f>
        <v>39699</v>
      </c>
      <c r="AE5" s="1"/>
      <c r="AI5" s="2"/>
    </row>
    <row r="6" spans="1:30" ht="15" thickBot="1">
      <c r="A6" s="17" t="s">
        <v>12</v>
      </c>
      <c r="B6" s="10"/>
      <c r="C6" s="23"/>
      <c r="D6" s="32">
        <v>29</v>
      </c>
      <c r="E6" s="17" t="s">
        <v>13</v>
      </c>
      <c r="F6" s="10"/>
      <c r="G6" s="10"/>
      <c r="H6" s="10"/>
      <c r="I6" s="18"/>
      <c r="J6" s="10" t="s">
        <v>14</v>
      </c>
      <c r="K6" s="10"/>
      <c r="L6" s="10"/>
      <c r="M6" s="10"/>
      <c r="N6" s="10"/>
      <c r="O6" s="33">
        <f>4.11*D10+6.48*D13+7.646*D12-5.116*D9-0.59*D11</f>
        <v>409.3677599999999</v>
      </c>
      <c r="P6" s="34"/>
      <c r="Q6" s="24"/>
      <c r="R6" s="27"/>
      <c r="S6" s="27"/>
      <c r="T6" s="27"/>
      <c r="U6" s="27"/>
      <c r="V6" s="27"/>
      <c r="W6" s="27"/>
      <c r="X6" s="35"/>
      <c r="Y6" s="27"/>
      <c r="Z6" s="27"/>
      <c r="AA6" s="27"/>
      <c r="AB6" s="27"/>
      <c r="AC6" s="27"/>
      <c r="AD6" s="86"/>
    </row>
    <row r="7" spans="1:30" ht="14.25">
      <c r="A7" s="17"/>
      <c r="B7" s="10"/>
      <c r="C7" s="23"/>
      <c r="D7" s="32"/>
      <c r="E7" s="17" t="s">
        <v>5</v>
      </c>
      <c r="F7" s="10"/>
      <c r="G7" s="10"/>
      <c r="H7" s="10"/>
      <c r="I7" s="18">
        <v>33</v>
      </c>
      <c r="J7" s="10" t="s">
        <v>15</v>
      </c>
      <c r="K7" s="10"/>
      <c r="L7" s="10"/>
      <c r="M7" s="10"/>
      <c r="N7" s="10"/>
      <c r="O7" s="33">
        <f>I25*D17*(D16-20)</f>
        <v>151.21392</v>
      </c>
      <c r="P7" s="34"/>
      <c r="Q7" s="1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87"/>
    </row>
    <row r="8" spans="1:30" ht="14.25">
      <c r="A8" s="17" t="s">
        <v>16</v>
      </c>
      <c r="B8" s="10"/>
      <c r="C8" s="23"/>
      <c r="D8" s="32"/>
      <c r="E8" s="17" t="s">
        <v>9</v>
      </c>
      <c r="F8" s="10"/>
      <c r="G8" s="10"/>
      <c r="H8" s="10"/>
      <c r="I8" s="18">
        <v>0.056</v>
      </c>
      <c r="J8" s="10" t="s">
        <v>17</v>
      </c>
      <c r="K8" s="10"/>
      <c r="L8" s="10"/>
      <c r="M8" s="10"/>
      <c r="N8" s="10"/>
      <c r="O8" s="33">
        <f>I26*D30*(D29-20)</f>
        <v>68.037250344</v>
      </c>
      <c r="P8" s="34"/>
      <c r="Q8" s="17"/>
      <c r="R8" s="10"/>
      <c r="S8" s="10"/>
      <c r="T8" s="36" t="s">
        <v>18</v>
      </c>
      <c r="U8" s="10"/>
      <c r="V8" s="10"/>
      <c r="W8" s="10"/>
      <c r="X8" s="10"/>
      <c r="Y8" s="10"/>
      <c r="Z8" s="36" t="s">
        <v>19</v>
      </c>
      <c r="AA8" s="10"/>
      <c r="AB8" s="10"/>
      <c r="AC8" s="10"/>
      <c r="AD8" s="87"/>
    </row>
    <row r="9" spans="1:30" ht="15.75">
      <c r="A9" s="17" t="s">
        <v>20</v>
      </c>
      <c r="B9" s="10"/>
      <c r="C9" s="23"/>
      <c r="D9" s="112">
        <v>22.38</v>
      </c>
      <c r="E9" s="17"/>
      <c r="F9" s="10"/>
      <c r="G9" s="10"/>
      <c r="H9" s="10"/>
      <c r="I9" s="18"/>
      <c r="J9" s="10" t="s">
        <v>21</v>
      </c>
      <c r="K9" s="10"/>
      <c r="L9" s="10"/>
      <c r="M9" s="10"/>
      <c r="N9" s="10"/>
      <c r="O9" s="33">
        <f>I29*(D16-20)*D18/1000</f>
        <v>3.1786218749999997</v>
      </c>
      <c r="P9" s="34"/>
      <c r="Q9" s="1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87"/>
    </row>
    <row r="10" spans="1:30" ht="15.75">
      <c r="A10" s="17" t="s">
        <v>22</v>
      </c>
      <c r="B10" s="10"/>
      <c r="C10" s="23"/>
      <c r="D10" s="112">
        <v>5.47</v>
      </c>
      <c r="E10" s="17" t="s">
        <v>74</v>
      </c>
      <c r="F10" s="10"/>
      <c r="G10" s="10"/>
      <c r="H10" s="10"/>
      <c r="I10" s="18"/>
      <c r="J10" s="10" t="s">
        <v>23</v>
      </c>
      <c r="K10" s="10"/>
      <c r="L10" s="10"/>
      <c r="M10" s="10"/>
      <c r="N10" s="10"/>
      <c r="O10" s="33">
        <f>D21*D23/100*619</f>
        <v>4.952</v>
      </c>
      <c r="P10" s="34"/>
      <c r="Q10" s="17"/>
      <c r="R10" s="10"/>
      <c r="S10" s="37"/>
      <c r="T10" s="38" t="s">
        <v>24</v>
      </c>
      <c r="U10" s="39"/>
      <c r="V10" s="10"/>
      <c r="W10" s="10"/>
      <c r="X10" s="10"/>
      <c r="Y10" s="10"/>
      <c r="Z10" s="10"/>
      <c r="AA10" s="23"/>
      <c r="AB10" s="10"/>
      <c r="AC10" s="10"/>
      <c r="AD10" s="87"/>
    </row>
    <row r="11" spans="1:30" ht="15.75">
      <c r="A11" s="17" t="s">
        <v>25</v>
      </c>
      <c r="B11" s="10"/>
      <c r="C11" s="23"/>
      <c r="D11" s="112">
        <v>4.2</v>
      </c>
      <c r="E11" s="17" t="s">
        <v>84</v>
      </c>
      <c r="F11" s="10"/>
      <c r="G11" s="10"/>
      <c r="H11" s="10"/>
      <c r="I11" s="18">
        <v>29.655</v>
      </c>
      <c r="J11" s="10" t="s">
        <v>26</v>
      </c>
      <c r="K11" s="10"/>
      <c r="L11" s="10"/>
      <c r="M11" s="10"/>
      <c r="N11" s="10"/>
      <c r="O11" s="33">
        <f>I30*(D26-20)</f>
        <v>35.969055999999995</v>
      </c>
      <c r="P11" s="34"/>
      <c r="Q11" s="17"/>
      <c r="R11" s="10"/>
      <c r="S11" s="37">
        <f>T11/W34</f>
        <v>0.550874384116402</v>
      </c>
      <c r="T11" s="40">
        <f>O6</f>
        <v>409.3677599999999</v>
      </c>
      <c r="U11" s="41"/>
      <c r="V11" s="10"/>
      <c r="W11" s="10"/>
      <c r="X11" s="10"/>
      <c r="Y11" s="10"/>
      <c r="Z11" s="42" t="s">
        <v>27</v>
      </c>
      <c r="AA11" s="43"/>
      <c r="AB11" s="44"/>
      <c r="AC11" s="23"/>
      <c r="AD11" s="87"/>
    </row>
    <row r="12" spans="1:30" ht="12.75">
      <c r="A12" s="17" t="s">
        <v>28</v>
      </c>
      <c r="B12" s="10"/>
      <c r="C12" s="23"/>
      <c r="D12" s="112">
        <v>64.89</v>
      </c>
      <c r="E12" s="17" t="s">
        <v>81</v>
      </c>
      <c r="F12" s="10"/>
      <c r="G12" s="10"/>
      <c r="H12" s="10"/>
      <c r="I12" s="18">
        <v>29.994</v>
      </c>
      <c r="J12" s="10" t="s">
        <v>29</v>
      </c>
      <c r="K12" s="10"/>
      <c r="L12" s="10"/>
      <c r="M12" s="10"/>
      <c r="N12" s="10"/>
      <c r="O12" s="45">
        <f>I11+I12+I13+I14</f>
        <v>70.405</v>
      </c>
      <c r="P12" s="34"/>
      <c r="Q12" s="17"/>
      <c r="R12" s="10"/>
      <c r="S12" s="37"/>
      <c r="T12" s="46"/>
      <c r="U12" s="46"/>
      <c r="V12" s="10"/>
      <c r="W12" s="10"/>
      <c r="X12" s="10"/>
      <c r="Y12" s="10"/>
      <c r="Z12" s="47"/>
      <c r="AA12" s="48">
        <f>O24</f>
        <v>5.195573712</v>
      </c>
      <c r="AB12" s="49"/>
      <c r="AC12" s="50">
        <f>AA12/AD34</f>
        <v>0.0069915336486912625</v>
      </c>
      <c r="AD12" s="87"/>
    </row>
    <row r="13" spans="1:30" ht="12.75">
      <c r="A13" s="17" t="s">
        <v>30</v>
      </c>
      <c r="B13" s="10"/>
      <c r="C13" s="23"/>
      <c r="D13" s="112">
        <v>1.19</v>
      </c>
      <c r="E13" s="17" t="s">
        <v>82</v>
      </c>
      <c r="F13" s="10"/>
      <c r="G13" s="10"/>
      <c r="H13" s="10"/>
      <c r="I13" s="18">
        <v>10.756</v>
      </c>
      <c r="J13" s="10" t="s">
        <v>31</v>
      </c>
      <c r="K13" s="10"/>
      <c r="L13" s="10"/>
      <c r="M13" s="10"/>
      <c r="N13" s="10"/>
      <c r="O13" s="33">
        <f>I17*I18/100*(I19-20)*I32</f>
        <v>0</v>
      </c>
      <c r="P13" s="34"/>
      <c r="Q13" s="17"/>
      <c r="R13" s="10"/>
      <c r="S13" s="37"/>
      <c r="T13" s="38" t="s">
        <v>32</v>
      </c>
      <c r="U13" s="39"/>
      <c r="V13" s="10"/>
      <c r="W13" s="10"/>
      <c r="X13" s="10"/>
      <c r="Y13" s="10"/>
      <c r="Z13" s="51"/>
      <c r="AA13" s="46"/>
      <c r="AB13" s="51"/>
      <c r="AC13" s="52"/>
      <c r="AD13" s="87"/>
    </row>
    <row r="14" spans="1:30" ht="12.75">
      <c r="A14" s="17"/>
      <c r="B14" s="10"/>
      <c r="C14" s="23"/>
      <c r="D14" s="32"/>
      <c r="E14" s="67"/>
      <c r="F14" s="10"/>
      <c r="G14" s="10"/>
      <c r="H14" s="10"/>
      <c r="I14" s="18"/>
      <c r="J14" s="10" t="s">
        <v>33</v>
      </c>
      <c r="K14" s="10"/>
      <c r="L14" s="10"/>
      <c r="M14" s="10"/>
      <c r="N14" s="10"/>
      <c r="O14" s="33">
        <f>I20/1000*I17*I18/100*(I19-20)*I31</f>
        <v>0</v>
      </c>
      <c r="P14" s="34"/>
      <c r="Q14" s="17"/>
      <c r="R14" s="10"/>
      <c r="S14" s="37">
        <f>T14/W34</f>
        <v>0.2034842095279484</v>
      </c>
      <c r="T14" s="40">
        <f>O7</f>
        <v>151.21392</v>
      </c>
      <c r="U14" s="41"/>
      <c r="V14" s="10"/>
      <c r="W14" s="10"/>
      <c r="X14" s="10"/>
      <c r="Y14" s="10"/>
      <c r="Z14" s="51"/>
      <c r="AA14" s="46"/>
      <c r="AB14" s="51"/>
      <c r="AC14" s="52"/>
      <c r="AD14" s="87"/>
    </row>
    <row r="15" spans="1:30" ht="12.75">
      <c r="A15" s="17" t="s">
        <v>1</v>
      </c>
      <c r="B15" s="10"/>
      <c r="C15" s="23"/>
      <c r="D15" s="32"/>
      <c r="E15" s="17"/>
      <c r="F15" s="10"/>
      <c r="G15" s="10"/>
      <c r="H15" s="10"/>
      <c r="I15" s="18"/>
      <c r="J15" s="10" t="s">
        <v>34</v>
      </c>
      <c r="K15" s="10"/>
      <c r="L15" s="10"/>
      <c r="M15" s="10"/>
      <c r="N15" s="10"/>
      <c r="O15" s="33">
        <f>I17*I18/100*I20/1000*450*0.9</f>
        <v>0</v>
      </c>
      <c r="P15" s="34"/>
      <c r="Q15" s="17"/>
      <c r="R15" s="10"/>
      <c r="S15" s="37"/>
      <c r="T15" s="46"/>
      <c r="U15" s="46"/>
      <c r="V15" s="10"/>
      <c r="W15" s="10"/>
      <c r="X15" s="10"/>
      <c r="Y15" s="10"/>
      <c r="Z15" s="42" t="s">
        <v>35</v>
      </c>
      <c r="AA15" s="43"/>
      <c r="AB15" s="44"/>
      <c r="AC15" s="23"/>
      <c r="AD15" s="87"/>
    </row>
    <row r="16" spans="1:30" ht="15" thickBot="1">
      <c r="A16" s="17" t="s">
        <v>5</v>
      </c>
      <c r="B16" s="10"/>
      <c r="C16" s="23"/>
      <c r="D16" s="32">
        <v>295</v>
      </c>
      <c r="E16" s="17" t="s">
        <v>36</v>
      </c>
      <c r="F16" s="10"/>
      <c r="G16" s="10"/>
      <c r="H16" s="10"/>
      <c r="I16" s="18"/>
      <c r="J16" s="10"/>
      <c r="K16" s="10"/>
      <c r="L16" s="10"/>
      <c r="M16" s="10"/>
      <c r="N16" s="10"/>
      <c r="O16" s="53"/>
      <c r="P16" s="54"/>
      <c r="Q16" s="17"/>
      <c r="R16" s="10"/>
      <c r="S16" s="37"/>
      <c r="T16" s="38" t="s">
        <v>37</v>
      </c>
      <c r="U16" s="39"/>
      <c r="V16" s="10"/>
      <c r="W16" s="10"/>
      <c r="X16" s="10"/>
      <c r="Y16" s="10"/>
      <c r="Z16" s="47"/>
      <c r="AA16" s="48">
        <f>O25</f>
        <v>0.3826651136</v>
      </c>
      <c r="AB16" s="49"/>
      <c r="AC16" s="50">
        <f>AA16/AD34</f>
        <v>0.0005149414032439512</v>
      </c>
      <c r="AD16" s="87"/>
    </row>
    <row r="17" spans="1:30" ht="14.25">
      <c r="A17" s="17" t="s">
        <v>9</v>
      </c>
      <c r="B17" s="10"/>
      <c r="C17" s="23"/>
      <c r="D17" s="32">
        <v>1.56</v>
      </c>
      <c r="E17" s="17" t="s">
        <v>38</v>
      </c>
      <c r="F17" s="10"/>
      <c r="G17" s="10"/>
      <c r="H17" s="10"/>
      <c r="I17" s="26">
        <v>0</v>
      </c>
      <c r="J17" s="6"/>
      <c r="K17" s="7"/>
      <c r="L17" s="7"/>
      <c r="M17" s="7"/>
      <c r="N17" s="7"/>
      <c r="O17" s="55"/>
      <c r="P17" s="56"/>
      <c r="Q17" s="17"/>
      <c r="R17" s="10"/>
      <c r="S17" s="37">
        <f>T17/W34</f>
        <v>0.09155576487074718</v>
      </c>
      <c r="T17" s="40">
        <f>O8</f>
        <v>68.037250344</v>
      </c>
      <c r="U17" s="41"/>
      <c r="V17" s="10"/>
      <c r="W17" s="6"/>
      <c r="X17" s="11"/>
      <c r="Y17" s="10"/>
      <c r="Z17" s="51"/>
      <c r="AA17" s="46"/>
      <c r="AB17" s="51"/>
      <c r="AC17" s="52"/>
      <c r="AD17" s="87"/>
    </row>
    <row r="18" spans="1:30" ht="14.25">
      <c r="A18" s="17" t="s">
        <v>10</v>
      </c>
      <c r="B18" s="10"/>
      <c r="C18" s="23"/>
      <c r="D18" s="32">
        <v>50</v>
      </c>
      <c r="E18" s="17" t="s">
        <v>39</v>
      </c>
      <c r="F18" s="10"/>
      <c r="G18" s="10"/>
      <c r="H18" s="10"/>
      <c r="I18" s="18">
        <v>0</v>
      </c>
      <c r="J18" s="17" t="s">
        <v>40</v>
      </c>
      <c r="K18" s="10"/>
      <c r="L18" s="10"/>
      <c r="M18" s="10"/>
      <c r="N18" s="10"/>
      <c r="O18" s="57">
        <f>O6+O7+O8+O9+O10+O11+O12+O13+O14+O15</f>
        <v>743.1236082189998</v>
      </c>
      <c r="P18" s="34"/>
      <c r="Q18" s="17"/>
      <c r="R18" s="10"/>
      <c r="S18" s="37"/>
      <c r="T18" s="46"/>
      <c r="U18" s="46"/>
      <c r="V18" s="10"/>
      <c r="W18" s="17"/>
      <c r="X18" s="58"/>
      <c r="Y18" s="10"/>
      <c r="Z18" s="51"/>
      <c r="AA18" s="46"/>
      <c r="AB18" s="51"/>
      <c r="AC18" s="52"/>
      <c r="AD18" s="87"/>
    </row>
    <row r="19" spans="1:30" ht="15" thickBot="1">
      <c r="A19" s="17"/>
      <c r="B19" s="10"/>
      <c r="C19" s="23"/>
      <c r="D19" s="32"/>
      <c r="E19" s="17" t="s">
        <v>41</v>
      </c>
      <c r="F19" s="10"/>
      <c r="G19" s="10"/>
      <c r="H19" s="10"/>
      <c r="I19" s="18">
        <v>0</v>
      </c>
      <c r="J19" s="24"/>
      <c r="K19" s="27"/>
      <c r="L19" s="27"/>
      <c r="M19" s="27"/>
      <c r="N19" s="27"/>
      <c r="O19" s="53"/>
      <c r="P19" s="54"/>
      <c r="Q19" s="17"/>
      <c r="R19" s="10"/>
      <c r="S19" s="37"/>
      <c r="T19" s="38" t="s">
        <v>42</v>
      </c>
      <c r="U19" s="39"/>
      <c r="V19" s="10"/>
      <c r="W19" s="45" t="s">
        <v>43</v>
      </c>
      <c r="X19" s="34"/>
      <c r="Y19" s="10"/>
      <c r="Z19" s="42" t="s">
        <v>44</v>
      </c>
      <c r="AA19" s="43"/>
      <c r="AB19" s="44"/>
      <c r="AC19" s="52"/>
      <c r="AD19" s="87"/>
    </row>
    <row r="20" spans="1:30" ht="14.25">
      <c r="A20" s="17" t="s">
        <v>2</v>
      </c>
      <c r="B20" s="10"/>
      <c r="C20" s="23"/>
      <c r="D20" s="32"/>
      <c r="E20" s="17" t="s">
        <v>10</v>
      </c>
      <c r="F20" s="10"/>
      <c r="G20" s="10"/>
      <c r="H20" s="10"/>
      <c r="I20" s="18">
        <v>0</v>
      </c>
      <c r="J20" s="6"/>
      <c r="K20" s="7"/>
      <c r="L20" s="7"/>
      <c r="M20" s="7"/>
      <c r="N20" s="7"/>
      <c r="O20" s="59"/>
      <c r="P20" s="56"/>
      <c r="Q20" s="17"/>
      <c r="R20" s="10"/>
      <c r="S20" s="37">
        <f>T20/W34</f>
        <v>0.0042773797519608</v>
      </c>
      <c r="T20" s="40">
        <f>O9</f>
        <v>3.1786218749999997</v>
      </c>
      <c r="U20" s="41"/>
      <c r="V20" s="10"/>
      <c r="W20" s="60">
        <f>D5</f>
        <v>3500</v>
      </c>
      <c r="X20" s="61" t="s">
        <v>45</v>
      </c>
      <c r="Y20" s="10"/>
      <c r="Z20" s="47"/>
      <c r="AA20" s="48">
        <f>O26</f>
        <v>0.2259484864</v>
      </c>
      <c r="AB20" s="49"/>
      <c r="AC20" s="50">
        <f>AA20/AD34</f>
        <v>0.00030405235939350294</v>
      </c>
      <c r="AD20" s="87"/>
    </row>
    <row r="21" spans="1:30" ht="12.75">
      <c r="A21" s="17" t="s">
        <v>46</v>
      </c>
      <c r="B21" s="10"/>
      <c r="C21" s="23"/>
      <c r="D21" s="32">
        <v>1.6</v>
      </c>
      <c r="E21" s="17"/>
      <c r="F21" s="10"/>
      <c r="G21" s="10"/>
      <c r="H21" s="10"/>
      <c r="I21" s="62"/>
      <c r="J21" s="19" t="s">
        <v>47</v>
      </c>
      <c r="K21" s="10"/>
      <c r="L21" s="10"/>
      <c r="M21" s="10"/>
      <c r="N21" s="10"/>
      <c r="O21" s="46"/>
      <c r="P21" s="34"/>
      <c r="Q21" s="17"/>
      <c r="R21" s="10"/>
      <c r="S21" s="37"/>
      <c r="T21" s="46"/>
      <c r="U21" s="46"/>
      <c r="V21" s="10"/>
      <c r="W21" s="45"/>
      <c r="X21" s="34"/>
      <c r="Y21" s="10"/>
      <c r="Z21" s="51"/>
      <c r="AA21" s="46"/>
      <c r="AB21" s="51"/>
      <c r="AC21" s="50"/>
      <c r="AD21" s="87"/>
    </row>
    <row r="22" spans="1:30" ht="15" thickBot="1">
      <c r="A22" s="17" t="s">
        <v>5</v>
      </c>
      <c r="B22" s="10"/>
      <c r="C22" s="23"/>
      <c r="D22" s="32">
        <v>60</v>
      </c>
      <c r="E22" s="24"/>
      <c r="F22" s="27"/>
      <c r="G22" s="27"/>
      <c r="H22" s="27"/>
      <c r="I22" s="63"/>
      <c r="J22" s="24"/>
      <c r="K22" s="27"/>
      <c r="L22" s="27"/>
      <c r="M22" s="27"/>
      <c r="N22" s="27"/>
      <c r="O22" s="64"/>
      <c r="P22" s="54"/>
      <c r="Q22" s="17"/>
      <c r="R22" s="10"/>
      <c r="S22" s="37"/>
      <c r="T22" s="38" t="s">
        <v>48</v>
      </c>
      <c r="U22" s="39"/>
      <c r="V22" s="10"/>
      <c r="W22" s="45" t="s">
        <v>49</v>
      </c>
      <c r="X22" s="34"/>
      <c r="Y22" s="10"/>
      <c r="Z22" s="51"/>
      <c r="AA22" s="46"/>
      <c r="AB22" s="51"/>
      <c r="AC22" s="50"/>
      <c r="AD22" s="87"/>
    </row>
    <row r="23" spans="1:30" ht="14.25">
      <c r="A23" s="17" t="s">
        <v>11</v>
      </c>
      <c r="B23" s="10"/>
      <c r="C23" s="23"/>
      <c r="D23" s="65">
        <v>0.5</v>
      </c>
      <c r="E23" s="17"/>
      <c r="F23" s="10"/>
      <c r="G23" s="10"/>
      <c r="H23" s="10"/>
      <c r="I23" s="62"/>
      <c r="J23" s="10"/>
      <c r="K23" s="10"/>
      <c r="L23" s="10"/>
      <c r="M23" s="10"/>
      <c r="N23" s="10"/>
      <c r="O23" s="55"/>
      <c r="P23" s="56"/>
      <c r="Q23" s="17"/>
      <c r="R23" s="10"/>
      <c r="S23" s="37">
        <f>T23/W34</f>
        <v>0.006663763531706608</v>
      </c>
      <c r="T23" s="40">
        <f>O10</f>
        <v>4.952</v>
      </c>
      <c r="U23" s="41"/>
      <c r="V23" s="10"/>
      <c r="W23" s="60">
        <f>D6</f>
        <v>29</v>
      </c>
      <c r="X23" s="66" t="s">
        <v>71</v>
      </c>
      <c r="Y23" s="10"/>
      <c r="Z23" s="42" t="s">
        <v>50</v>
      </c>
      <c r="AA23" s="43"/>
      <c r="AB23" s="44"/>
      <c r="AC23" s="50"/>
      <c r="AD23" s="87"/>
    </row>
    <row r="24" spans="1:30" ht="12.75">
      <c r="A24" s="17"/>
      <c r="B24" s="10"/>
      <c r="C24" s="23"/>
      <c r="D24" s="32"/>
      <c r="E24" s="67" t="s">
        <v>51</v>
      </c>
      <c r="F24" s="68"/>
      <c r="G24" s="68"/>
      <c r="H24" s="68"/>
      <c r="I24" s="69">
        <f>0.309+0.472*POWER(10,-4)*D6</f>
        <v>0.3103688</v>
      </c>
      <c r="J24" s="10" t="s">
        <v>52</v>
      </c>
      <c r="K24" s="10"/>
      <c r="L24" s="10"/>
      <c r="M24" s="10"/>
      <c r="N24" s="10"/>
      <c r="O24" s="33">
        <f>I24*D34*(D33-20)</f>
        <v>5.195573712</v>
      </c>
      <c r="P24" s="70"/>
      <c r="Q24" s="17"/>
      <c r="R24" s="10"/>
      <c r="S24" s="37"/>
      <c r="T24" s="46"/>
      <c r="U24" s="46"/>
      <c r="V24" s="10"/>
      <c r="W24" s="45"/>
      <c r="X24" s="34"/>
      <c r="Y24" s="10"/>
      <c r="Z24" s="47"/>
      <c r="AA24" s="48">
        <f>O27</f>
        <v>13.7088</v>
      </c>
      <c r="AB24" s="49"/>
      <c r="AC24" s="50">
        <f>AA24/AD34</f>
        <v>0.01844753665255645</v>
      </c>
      <c r="AD24" s="87"/>
    </row>
    <row r="25" spans="1:30" ht="13.5" thickBot="1">
      <c r="A25" s="17" t="s">
        <v>53</v>
      </c>
      <c r="B25" s="10"/>
      <c r="C25" s="23"/>
      <c r="D25" s="32"/>
      <c r="E25" s="67" t="s">
        <v>54</v>
      </c>
      <c r="F25" s="68"/>
      <c r="G25" s="68"/>
      <c r="H25" s="68"/>
      <c r="I25" s="69">
        <f>0.3336+0.64*POWER(10,-4)*D16</f>
        <v>0.35248</v>
      </c>
      <c r="J25" s="10" t="s">
        <v>55</v>
      </c>
      <c r="K25" s="10"/>
      <c r="L25" s="10"/>
      <c r="M25" s="10"/>
      <c r="N25" s="10"/>
      <c r="O25" s="33">
        <f>I27*I4*(I3-20)</f>
        <v>0.3826651136</v>
      </c>
      <c r="P25" s="34"/>
      <c r="Q25" s="17"/>
      <c r="R25" s="10"/>
      <c r="S25" s="37"/>
      <c r="T25" s="38" t="s">
        <v>56</v>
      </c>
      <c r="U25" s="39"/>
      <c r="V25" s="10"/>
      <c r="W25" s="53"/>
      <c r="X25" s="54"/>
      <c r="Y25" s="10"/>
      <c r="Z25" s="51"/>
      <c r="AA25" s="71"/>
      <c r="AB25" s="51"/>
      <c r="AC25" s="52"/>
      <c r="AD25" s="87"/>
    </row>
    <row r="26" spans="1:30" ht="14.25">
      <c r="A26" s="17" t="s">
        <v>5</v>
      </c>
      <c r="B26" s="10"/>
      <c r="C26" s="23"/>
      <c r="D26" s="32">
        <v>204</v>
      </c>
      <c r="E26" s="67" t="s">
        <v>57</v>
      </c>
      <c r="F26" s="68"/>
      <c r="G26" s="68"/>
      <c r="H26" s="68"/>
      <c r="I26" s="69">
        <f>0.309+0.472*POWER(10,-4)*D29</f>
        <v>0.3202808</v>
      </c>
      <c r="J26" s="10" t="s">
        <v>58</v>
      </c>
      <c r="K26" s="10"/>
      <c r="L26" s="10"/>
      <c r="M26" s="10"/>
      <c r="N26" s="10"/>
      <c r="O26" s="33">
        <f>I24*I8*(I7-20)</f>
        <v>0.2259484864</v>
      </c>
      <c r="P26" s="70"/>
      <c r="Q26" s="17"/>
      <c r="R26" s="10"/>
      <c r="S26" s="37">
        <f>T26/W34</f>
        <v>0.04840252092946541</v>
      </c>
      <c r="T26" s="40">
        <f>O11</f>
        <v>35.969055999999995</v>
      </c>
      <c r="U26" s="41"/>
      <c r="V26" s="10"/>
      <c r="W26" s="10"/>
      <c r="X26" s="10"/>
      <c r="Y26" s="10"/>
      <c r="Z26" s="51"/>
      <c r="AA26" s="71"/>
      <c r="AB26" s="51"/>
      <c r="AC26" s="23"/>
      <c r="AD26" s="87"/>
    </row>
    <row r="27" spans="1:30" ht="12.75">
      <c r="A27" s="17"/>
      <c r="B27" s="10"/>
      <c r="C27" s="23"/>
      <c r="D27" s="32"/>
      <c r="E27" s="67" t="s">
        <v>59</v>
      </c>
      <c r="F27" s="68"/>
      <c r="G27" s="68"/>
      <c r="H27" s="68"/>
      <c r="I27" s="69">
        <f>0.309+0.472*POWER(10,-4)*I3</f>
        <v>0.3106048</v>
      </c>
      <c r="J27" s="10" t="s">
        <v>60</v>
      </c>
      <c r="K27" s="10"/>
      <c r="L27" s="10"/>
      <c r="M27" s="10"/>
      <c r="N27" s="10"/>
      <c r="O27" s="33">
        <f>I28*D21*(D22-20)</f>
        <v>13.7088</v>
      </c>
      <c r="P27" s="34"/>
      <c r="Q27" s="17"/>
      <c r="R27" s="10"/>
      <c r="S27" s="37"/>
      <c r="T27" s="46"/>
      <c r="U27" s="46"/>
      <c r="V27" s="10"/>
      <c r="W27" s="10"/>
      <c r="X27" s="10"/>
      <c r="Y27" s="10"/>
      <c r="Z27" s="72" t="s">
        <v>61</v>
      </c>
      <c r="AA27" s="73"/>
      <c r="AB27" s="44"/>
      <c r="AC27" s="23"/>
      <c r="AD27" s="87"/>
    </row>
    <row r="28" spans="1:30" ht="12.75">
      <c r="A28" s="17" t="s">
        <v>8</v>
      </c>
      <c r="B28" s="10"/>
      <c r="C28" s="23"/>
      <c r="D28" s="32"/>
      <c r="E28" s="67" t="s">
        <v>62</v>
      </c>
      <c r="F28" s="68"/>
      <c r="G28" s="68"/>
      <c r="H28" s="68"/>
      <c r="I28" s="69">
        <f>0.21+0.7*POWER(10,-4)*D22</f>
        <v>0.2142</v>
      </c>
      <c r="J28" s="10" t="s">
        <v>63</v>
      </c>
      <c r="K28" s="10"/>
      <c r="L28" s="10"/>
      <c r="M28" s="10"/>
      <c r="N28" s="10"/>
      <c r="O28" s="57">
        <f>O31-O24-O25-O26-O27</f>
        <v>723.6106209069999</v>
      </c>
      <c r="P28" s="70"/>
      <c r="Q28" s="17"/>
      <c r="R28" s="10"/>
      <c r="S28" s="37"/>
      <c r="T28" s="38" t="s">
        <v>64</v>
      </c>
      <c r="U28" s="39"/>
      <c r="V28" s="10"/>
      <c r="W28" s="10"/>
      <c r="X28" s="10"/>
      <c r="Y28" s="10"/>
      <c r="Z28" s="47"/>
      <c r="AA28" s="74">
        <f>O28</f>
        <v>723.6106209069999</v>
      </c>
      <c r="AB28" s="49"/>
      <c r="AC28" s="50">
        <f>AA28/AD34</f>
        <v>0.9737419359361149</v>
      </c>
      <c r="AD28" s="87"/>
    </row>
    <row r="29" spans="1:30" ht="15" thickBot="1">
      <c r="A29" s="17" t="s">
        <v>5</v>
      </c>
      <c r="B29" s="10"/>
      <c r="C29" s="23"/>
      <c r="D29" s="32">
        <v>239</v>
      </c>
      <c r="E29" s="67" t="s">
        <v>65</v>
      </c>
      <c r="F29" s="68"/>
      <c r="G29" s="68"/>
      <c r="H29" s="68"/>
      <c r="I29" s="69">
        <f>0.2136+63.9*POWER(10,-6)*(D16-20)</f>
        <v>0.2311725</v>
      </c>
      <c r="J29" s="10"/>
      <c r="K29" s="10"/>
      <c r="L29" s="10"/>
      <c r="M29" s="10"/>
      <c r="N29" s="10"/>
      <c r="O29" s="53"/>
      <c r="P29" s="54"/>
      <c r="Q29" s="17"/>
      <c r="R29" s="10"/>
      <c r="S29" s="37">
        <f>T29/W34</f>
        <v>0.09474197727176974</v>
      </c>
      <c r="T29" s="75">
        <f>O12</f>
        <v>70.405</v>
      </c>
      <c r="U29" s="41"/>
      <c r="V29" s="10"/>
      <c r="W29" s="10"/>
      <c r="X29" s="10"/>
      <c r="Y29" s="10"/>
      <c r="Z29" s="10"/>
      <c r="AA29" s="10"/>
      <c r="AB29" s="10"/>
      <c r="AC29" s="10"/>
      <c r="AD29" s="87"/>
    </row>
    <row r="30" spans="1:30" ht="14.25">
      <c r="A30" s="17" t="s">
        <v>9</v>
      </c>
      <c r="B30" s="10"/>
      <c r="C30" s="23"/>
      <c r="D30" s="111">
        <v>0.97</v>
      </c>
      <c r="E30" s="67" t="s">
        <v>66</v>
      </c>
      <c r="F30" s="68"/>
      <c r="G30" s="68"/>
      <c r="H30" s="68"/>
      <c r="I30" s="69">
        <f>0.181+0.71*POWER(10,-4)*D26</f>
        <v>0.195484</v>
      </c>
      <c r="J30" s="6"/>
      <c r="K30" s="7"/>
      <c r="L30" s="7"/>
      <c r="M30" s="7"/>
      <c r="N30" s="7"/>
      <c r="O30" s="55"/>
      <c r="P30" s="76"/>
      <c r="Q30" s="17"/>
      <c r="R30" s="10"/>
      <c r="S30" s="37"/>
      <c r="T30" s="46"/>
      <c r="U30" s="46"/>
      <c r="V30" s="10"/>
      <c r="W30" s="10"/>
      <c r="X30" s="10"/>
      <c r="Y30" s="10"/>
      <c r="Z30" s="10"/>
      <c r="AA30" s="10"/>
      <c r="AB30" s="10"/>
      <c r="AC30" s="10"/>
      <c r="AD30" s="87"/>
    </row>
    <row r="31" spans="1:30" ht="12.75">
      <c r="A31" s="17"/>
      <c r="B31" s="10"/>
      <c r="C31" s="23"/>
      <c r="D31" s="32"/>
      <c r="E31" s="67" t="s">
        <v>67</v>
      </c>
      <c r="F31" s="68"/>
      <c r="G31" s="68"/>
      <c r="H31" s="68"/>
      <c r="I31" s="69">
        <f>0.21+70*POWER(10,-6)*(I19-20)</f>
        <v>0.20859999999999998</v>
      </c>
      <c r="J31" s="17" t="s">
        <v>68</v>
      </c>
      <c r="K31" s="10"/>
      <c r="L31" s="10"/>
      <c r="M31" s="10"/>
      <c r="N31" s="10"/>
      <c r="O31" s="57">
        <f>O18</f>
        <v>743.1236082189998</v>
      </c>
      <c r="P31" s="34"/>
      <c r="Q31" s="17"/>
      <c r="R31" s="10"/>
      <c r="S31" s="37"/>
      <c r="T31" s="38" t="s">
        <v>69</v>
      </c>
      <c r="U31" s="39"/>
      <c r="V31" s="10"/>
      <c r="W31" s="10"/>
      <c r="X31" s="10"/>
      <c r="Y31" s="10"/>
      <c r="Z31" s="10"/>
      <c r="AA31" s="10"/>
      <c r="AB31" s="10"/>
      <c r="AC31" s="10"/>
      <c r="AD31" s="87"/>
    </row>
    <row r="32" spans="1:30" ht="13.5" thickBot="1">
      <c r="A32" s="17" t="s">
        <v>4</v>
      </c>
      <c r="B32" s="10"/>
      <c r="C32" s="23"/>
      <c r="D32" s="32"/>
      <c r="E32" s="67" t="s">
        <v>70</v>
      </c>
      <c r="F32" s="68"/>
      <c r="G32" s="68"/>
      <c r="H32" s="68"/>
      <c r="I32" s="69">
        <f>0.3226+0.64*POWER(10,-4)*I19</f>
        <v>0.3226</v>
      </c>
      <c r="J32" s="24"/>
      <c r="K32" s="27"/>
      <c r="L32" s="27"/>
      <c r="M32" s="27"/>
      <c r="N32" s="27"/>
      <c r="O32" s="53"/>
      <c r="P32" s="77"/>
      <c r="Q32" s="17"/>
      <c r="R32" s="10"/>
      <c r="S32" s="37">
        <f>T32/W34</f>
        <v>0</v>
      </c>
      <c r="T32" s="40">
        <f>O13+O14+O15</f>
        <v>0</v>
      </c>
      <c r="U32" s="41"/>
      <c r="V32" s="10"/>
      <c r="W32" s="10"/>
      <c r="X32" s="10"/>
      <c r="Y32" s="10"/>
      <c r="Z32" s="10"/>
      <c r="AA32" s="10"/>
      <c r="AB32" s="10"/>
      <c r="AC32" s="10"/>
      <c r="AD32" s="87"/>
    </row>
    <row r="33" spans="1:30" ht="14.25">
      <c r="A33" s="17" t="s">
        <v>5</v>
      </c>
      <c r="B33" s="10"/>
      <c r="C33" s="23"/>
      <c r="D33" s="32">
        <v>29</v>
      </c>
      <c r="E33" s="17"/>
      <c r="F33" s="10"/>
      <c r="G33" s="10"/>
      <c r="H33" s="10"/>
      <c r="I33" s="62"/>
      <c r="J33" s="10"/>
      <c r="K33" s="10"/>
      <c r="L33" s="10"/>
      <c r="M33" s="10"/>
      <c r="N33" s="10"/>
      <c r="O33" s="78"/>
      <c r="P33" s="70"/>
      <c r="Q33" s="17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87"/>
    </row>
    <row r="34" spans="1:30" ht="14.25">
      <c r="A34" s="17" t="s">
        <v>9</v>
      </c>
      <c r="B34" s="10"/>
      <c r="C34" s="23"/>
      <c r="D34" s="32">
        <v>1.86</v>
      </c>
      <c r="E34" s="17"/>
      <c r="F34" s="10"/>
      <c r="G34" s="10"/>
      <c r="H34" s="10"/>
      <c r="I34" s="62"/>
      <c r="J34" s="10"/>
      <c r="K34" s="10"/>
      <c r="L34" s="10"/>
      <c r="M34" s="10"/>
      <c r="N34" s="10"/>
      <c r="O34" s="78"/>
      <c r="P34" s="70"/>
      <c r="Q34" s="17"/>
      <c r="R34" s="79" t="s">
        <v>68</v>
      </c>
      <c r="S34" s="10"/>
      <c r="T34" s="10"/>
      <c r="U34" s="10"/>
      <c r="V34" s="10"/>
      <c r="W34" s="80">
        <f>O18</f>
        <v>743.1236082189998</v>
      </c>
      <c r="X34" s="10"/>
      <c r="Y34" s="36" t="s">
        <v>68</v>
      </c>
      <c r="Z34" s="10"/>
      <c r="AA34" s="10"/>
      <c r="AB34" s="10"/>
      <c r="AC34" s="10"/>
      <c r="AD34" s="89">
        <f>O31</f>
        <v>743.1236082189998</v>
      </c>
    </row>
    <row r="35" spans="1:30" ht="12.75">
      <c r="A35" s="91"/>
      <c r="B35" s="92"/>
      <c r="C35" s="93"/>
      <c r="D35" s="94"/>
      <c r="E35" s="91"/>
      <c r="F35" s="92"/>
      <c r="G35" s="92"/>
      <c r="H35" s="92"/>
      <c r="I35" s="95"/>
      <c r="J35" s="92"/>
      <c r="K35" s="92"/>
      <c r="L35" s="92"/>
      <c r="M35" s="92"/>
      <c r="N35" s="92"/>
      <c r="O35" s="96"/>
      <c r="P35" s="97"/>
      <c r="Q35" s="91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8"/>
    </row>
    <row r="36" spans="1:30" ht="12.75">
      <c r="A36" s="10"/>
      <c r="B36" s="10"/>
      <c r="C36" s="23"/>
      <c r="D36" s="90"/>
      <c r="E36" s="10"/>
      <c r="F36" s="10"/>
      <c r="G36" s="10"/>
      <c r="H36" s="10"/>
      <c r="I36" s="23"/>
      <c r="J36" s="10"/>
      <c r="K36" s="10"/>
      <c r="L36" s="10"/>
      <c r="M36" s="10"/>
      <c r="N36" s="10"/>
      <c r="O36" s="78"/>
      <c r="P36" s="78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"/>
    </row>
    <row r="37" spans="1:29" ht="12.75">
      <c r="A37" s="99" t="s">
        <v>80</v>
      </c>
      <c r="B37" s="20"/>
      <c r="C37" s="20"/>
      <c r="D37" s="20"/>
      <c r="E37" s="20"/>
      <c r="F37" s="20"/>
      <c r="G37" s="10"/>
      <c r="H37" s="20"/>
      <c r="I37" s="20"/>
      <c r="J37" s="20"/>
      <c r="K37" s="20"/>
      <c r="L37" s="20"/>
      <c r="M37" s="20"/>
      <c r="N37" s="20"/>
      <c r="O37" s="10"/>
      <c r="P37" s="1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10"/>
      <c r="H38" s="20"/>
      <c r="I38" s="20"/>
      <c r="J38" s="20"/>
      <c r="K38" s="20"/>
      <c r="L38" s="20"/>
      <c r="M38" s="20"/>
      <c r="N38" s="20"/>
      <c r="O38" s="10"/>
      <c r="P38" s="1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0"/>
      <c r="P39" s="1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"/>
      <c r="P40" s="1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81"/>
      <c r="P41" s="8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83"/>
      <c r="P42" s="1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81"/>
      <c r="P43" s="8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83"/>
      <c r="P44" s="1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81"/>
      <c r="P45" s="82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83"/>
      <c r="P46" s="1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81"/>
      <c r="P47" s="82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83"/>
      <c r="P48" s="1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81"/>
      <c r="P49" s="84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81"/>
      <c r="P50" s="1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81"/>
      <c r="P51" s="1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81"/>
      <c r="P52" s="1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81"/>
      <c r="P53" s="82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0"/>
      <c r="P54" s="1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10"/>
      <c r="B63" s="1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10"/>
      <c r="B64" s="10"/>
      <c r="C64" s="10"/>
      <c r="D64" s="10"/>
      <c r="E64" s="10"/>
      <c r="F64" s="10"/>
      <c r="G64" s="1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10"/>
      <c r="B65" s="10"/>
      <c r="C65" s="10"/>
      <c r="D65" s="10"/>
      <c r="E65" s="10"/>
      <c r="F65" s="10"/>
      <c r="G65" s="1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10"/>
      <c r="B66" s="10"/>
      <c r="C66" s="10"/>
      <c r="D66" s="10"/>
      <c r="E66" s="10"/>
      <c r="F66" s="10"/>
      <c r="G66" s="1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10"/>
      <c r="B67" s="10"/>
      <c r="C67" s="10"/>
      <c r="D67" s="10"/>
      <c r="E67" s="10"/>
      <c r="F67" s="10"/>
      <c r="G67" s="1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10"/>
      <c r="B68" s="10"/>
      <c r="C68" s="10"/>
      <c r="D68" s="10"/>
      <c r="E68" s="10"/>
      <c r="F68" s="10"/>
      <c r="G68" s="1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10" ht="12.75">
      <c r="A86" s="1"/>
      <c r="B86" s="1"/>
      <c r="J86" s="1"/>
    </row>
    <row r="87" spans="1:10" ht="12.75">
      <c r="A87" s="1"/>
      <c r="B87" s="1"/>
      <c r="J87" s="1"/>
    </row>
    <row r="88" spans="1:10" ht="12.75">
      <c r="A88" s="1"/>
      <c r="B88" s="1"/>
      <c r="J88" s="1"/>
    </row>
    <row r="89" spans="1:10" ht="12.75">
      <c r="A89" s="1"/>
      <c r="B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</sheetData>
  <sheetProtection/>
  <printOptions horizontalCentered="1" verticalCentered="1"/>
  <pageMargins left="0.5" right="0.5" top="1" bottom="0.75" header="0.5" footer="0.25"/>
  <pageSetup horizontalDpi="300" verticalDpi="300" orientation="landscape" paperSize="9" scale="90" r:id="rId2"/>
  <headerFooter alignWithMargins="0">
    <oddHeader>&amp;C&amp;"Book Antiqua,Bold"&amp;13&amp;U
UNIT-3 : HEAT BALANCE CALCULATION&amp;R&amp;"Arial,Bold"&amp;7Page :&amp;P/&amp;N</oddHeader>
    <oddFooter>&amp;C&amp;"Arial,Bold"&amp;12Calculation by: B.Ravindran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K.SREESHAILAM</dc:creator>
  <cp:keywords/>
  <dc:description/>
  <cp:lastModifiedBy>Dell</cp:lastModifiedBy>
  <cp:lastPrinted>2009-09-13T07:37:04Z</cp:lastPrinted>
  <dcterms:created xsi:type="dcterms:W3CDTF">1998-03-13T10:02:31Z</dcterms:created>
  <dcterms:modified xsi:type="dcterms:W3CDTF">2010-11-22T15:11:07Z</dcterms:modified>
  <cp:category/>
  <cp:version/>
  <cp:contentType/>
  <cp:contentStatus/>
</cp:coreProperties>
</file>